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(15) QUARTER 3 (20-63)\TKN (3059613)\"/>
    </mc:Choice>
  </mc:AlternateContent>
  <bookViews>
    <workbookView xWindow="11985" yWindow="55" windowWidth="12041" windowHeight="9737" activeTab="5"/>
  </bookViews>
  <sheets>
    <sheet name="BS" sheetId="26" r:id="rId1"/>
    <sheet name="PL_3M" sheetId="24" r:id="rId2"/>
    <sheet name="PL_9M" sheetId="29" r:id="rId3"/>
    <sheet name="EQ (Conso)" sheetId="17" r:id="rId4"/>
    <sheet name="EQ (Separate)" sheetId="23" r:id="rId5"/>
    <sheet name="CF" sheetId="28" r:id="rId6"/>
    <sheet name="SI (9M)" sheetId="20" state="hidden" r:id="rId7"/>
    <sheet name="SCI (9M)" sheetId="21" state="hidden" r:id="rId8"/>
  </sheets>
  <definedNames>
    <definedName name="_xlnm._FilterDatabase" localSheetId="1" hidden="1">PL_3M!$A$1:$M$29</definedName>
    <definedName name="_xlnm._FilterDatabase" localSheetId="2" hidden="1">PL_9M!$A$1:$M$29</definedName>
    <definedName name="_xlnm._FilterDatabase" localSheetId="6" hidden="1">'SI (9M)'!$A$1:$N$51</definedName>
    <definedName name="_xlnm.Print_Area" localSheetId="5">CF!$A$1:$I$105</definedName>
    <definedName name="_xlnm.Print_Area" localSheetId="1">PL_3M!$A$1:$J$50</definedName>
    <definedName name="_xlnm.Print_Area" localSheetId="2">PL_9M!$A$1:$J$50</definedName>
    <definedName name="Z_62C88142_195A_406E_A347_1C61EA880C0D_.wvu.PrintArea" localSheetId="5" hidden="1">CF!#REF!</definedName>
    <definedName name="Z_62C88142_195A_406E_A347_1C61EA880C0D_.wvu.PrintArea" localSheetId="3" hidden="1">'EQ (Conso)'!#REF!</definedName>
    <definedName name="Z_62C88142_195A_406E_A347_1C61EA880C0D_.wvu.PrintArea" localSheetId="1" hidden="1">PL_3M!#REF!</definedName>
    <definedName name="Z_62C88142_195A_406E_A347_1C61EA880C0D_.wvu.PrintArea" localSheetId="2" hidden="1">PL_9M!#REF!</definedName>
    <definedName name="Z_62C88142_195A_406E_A347_1C61EA880C0D_.wvu.PrintArea" localSheetId="7" hidden="1">'SCI (9M)'!#REF!</definedName>
    <definedName name="Z_62C88142_195A_406E_A347_1C61EA880C0D_.wvu.PrintArea" localSheetId="6" hidden="1">'SI (9M)'!#REF!</definedName>
    <definedName name="Z_62C88142_195A_406E_A347_1C61EA880C0D_.wvu.Rows" localSheetId="3" hidden="1">'EQ (Conso)'!#REF!</definedName>
    <definedName name="Z_8AE384D2_954E_4FC4_9E7B_72B2DA3D2D3A_.wvu.PrintArea" localSheetId="5" hidden="1">CF!#REF!</definedName>
    <definedName name="Z_8AE384D2_954E_4FC4_9E7B_72B2DA3D2D3A_.wvu.PrintArea" localSheetId="3" hidden="1">'EQ (Conso)'!#REF!</definedName>
    <definedName name="Z_8AE384D2_954E_4FC4_9E7B_72B2DA3D2D3A_.wvu.Rows" localSheetId="1" hidden="1">PL_3M!#REF!</definedName>
    <definedName name="Z_8AE384D2_954E_4FC4_9E7B_72B2DA3D2D3A_.wvu.Rows" localSheetId="2" hidden="1">PL_9M!#REF!</definedName>
    <definedName name="Z_8AE384D2_954E_4FC4_9E7B_72B2DA3D2D3A_.wvu.Rows" localSheetId="7" hidden="1">'SCI (9M)'!#REF!</definedName>
    <definedName name="Z_8AE384D2_954E_4FC4_9E7B_72B2DA3D2D3A_.wvu.Rows" localSheetId="6" hidden="1">'SI (9M)'!#REF!</definedName>
    <definedName name="Z_DFBF4CAE_57D7_4172_8C3A_8E3DF4930C4B_.wvu.PrintArea" localSheetId="5" hidden="1">CF!#REF!</definedName>
    <definedName name="Z_DFBF4CAE_57D7_4172_8C3A_8E3DF4930C4B_.wvu.PrintArea" localSheetId="3" hidden="1">'EQ (Conso)'!#REF!</definedName>
    <definedName name="Z_DFBF4CAE_57D7_4172_8C3A_8E3DF4930C4B_.wvu.Rows" localSheetId="1" hidden="1">PL_3M!#REF!</definedName>
    <definedName name="Z_DFBF4CAE_57D7_4172_8C3A_8E3DF4930C4B_.wvu.Rows" localSheetId="2" hidden="1">PL_9M!#REF!</definedName>
    <definedName name="Z_DFBF4CAE_57D7_4172_8C3A_8E3DF4930C4B_.wvu.Rows" localSheetId="7" hidden="1">'SCI (9M)'!#REF!</definedName>
    <definedName name="Z_DFBF4CAE_57D7_4172_8C3A_8E3DF4930C4B_.wvu.Rows" localSheetId="6" hidden="1">'SI (9M)'!#REF!</definedName>
    <definedName name="Z_E1DB4DD3_3D3D_4C8E_ADFF_122E3B5E40F3_.wvu.PrintArea" localSheetId="5" hidden="1">CF!#REF!</definedName>
    <definedName name="Z_E1DB4DD3_3D3D_4C8E_ADFF_122E3B5E40F3_.wvu.PrintArea" localSheetId="3" hidden="1">'EQ (Conso)'!#REF!</definedName>
    <definedName name="Z_E1DB4DD3_3D3D_4C8E_ADFF_122E3B5E40F3_.wvu.PrintArea" localSheetId="1" hidden="1">PL_3M!#REF!</definedName>
    <definedName name="Z_E1DB4DD3_3D3D_4C8E_ADFF_122E3B5E40F3_.wvu.PrintArea" localSheetId="2" hidden="1">PL_9M!#REF!</definedName>
    <definedName name="Z_E1DB4DD3_3D3D_4C8E_ADFF_122E3B5E40F3_.wvu.PrintArea" localSheetId="7" hidden="1">'SCI (9M)'!#REF!</definedName>
    <definedName name="Z_E1DB4DD3_3D3D_4C8E_ADFF_122E3B5E40F3_.wvu.PrintArea" localSheetId="6" hidden="1">'SI (9M)'!#REF!</definedName>
    <definedName name="Z_E1DB4DD3_3D3D_4C8E_ADFF_122E3B5E40F3_.wvu.Rows" localSheetId="1" hidden="1">PL_3M!#REF!</definedName>
    <definedName name="Z_E1DB4DD3_3D3D_4C8E_ADFF_122E3B5E40F3_.wvu.Rows" localSheetId="2" hidden="1">PL_9M!#REF!</definedName>
    <definedName name="Z_E1DB4DD3_3D3D_4C8E_ADFF_122E3B5E40F3_.wvu.Rows" localSheetId="7" hidden="1">'SCI (9M)'!#REF!</definedName>
    <definedName name="Z_E1DB4DD3_3D3D_4C8E_ADFF_122E3B5E40F3_.wvu.Rows" localSheetId="6" hidden="1">'SI (9M)'!#REF!</definedName>
  </definedNames>
  <calcPr calcId="162913"/>
  <customWorkbookViews>
    <customWorkbookView name="KPMG - Personal View" guid="{8AE384D2-954E-4FC4-9E7B-72B2DA3D2D3A}" mergeInterval="0" personalView="1" maximized="1" windowWidth="994" windowHeight="517" tabRatio="599" activeSheetId="1"/>
    <customWorkbookView name="MS-WINXPPRD - Personal View" guid="{E1DB4DD3-3D3D-4C8E-ADFF-122E3B5E40F3}" mergeInterval="0" personalView="1" maximized="1" windowWidth="1020" windowHeight="592" tabRatio="599" activeSheetId="4"/>
    <customWorkbookView name="AIS - Personal View" guid="{62C88142-195A-406E-A347-1C61EA880C0D}" mergeInterval="0" personalView="1" maximized="1" windowWidth="1276" windowHeight="848" tabRatio="599" activeSheetId="1"/>
    <customWorkbookView name="PwC User - Personal View" guid="{DFBF4CAE-57D7-4172-8C3A-8E3DF4930C4B}" mergeInterval="0" personalView="1" maximized="1" windowWidth="1020" windowHeight="592" tabRatio="599" activeSheetId="4"/>
  </customWorkbookViews>
</workbook>
</file>

<file path=xl/calcChain.xml><?xml version="1.0" encoding="utf-8"?>
<calcChain xmlns="http://schemas.openxmlformats.org/spreadsheetml/2006/main">
  <c r="E29" i="28" l="1"/>
  <c r="I29" i="28"/>
  <c r="C29" i="28"/>
  <c r="C78" i="26" l="1"/>
  <c r="H34" i="24" l="1"/>
  <c r="G29" i="28" l="1"/>
  <c r="R28" i="17"/>
  <c r="R29" i="17"/>
  <c r="D44" i="29"/>
  <c r="H34" i="29"/>
  <c r="D34" i="29"/>
  <c r="H21" i="29"/>
  <c r="D21" i="29"/>
  <c r="J14" i="29"/>
  <c r="H14" i="29"/>
  <c r="F14" i="29"/>
  <c r="D14" i="29"/>
  <c r="J14" i="24"/>
  <c r="H14" i="24"/>
  <c r="F14" i="24"/>
  <c r="D14" i="24"/>
  <c r="E87" i="28" l="1"/>
  <c r="D28" i="23" l="1"/>
  <c r="J28" i="23" l="1"/>
  <c r="H28" i="23"/>
  <c r="H31" i="23" s="1"/>
  <c r="F28" i="23"/>
  <c r="F31" i="23" s="1"/>
  <c r="D31" i="23"/>
  <c r="D27" i="17"/>
  <c r="T29" i="17"/>
  <c r="V27" i="17"/>
  <c r="P27" i="17"/>
  <c r="L27" i="17"/>
  <c r="J27" i="17"/>
  <c r="H27" i="17"/>
  <c r="F27" i="17"/>
  <c r="T24" i="17"/>
  <c r="R24" i="17"/>
  <c r="R27" i="17" s="1"/>
  <c r="T27" i="17" l="1"/>
  <c r="X24" i="17"/>
  <c r="X27" i="17" s="1"/>
  <c r="I70" i="26" l="1"/>
  <c r="E70" i="26"/>
  <c r="G74" i="28" l="1"/>
  <c r="N21" i="23" l="1"/>
  <c r="H22" i="23"/>
  <c r="F22" i="23"/>
  <c r="D22" i="23"/>
  <c r="T19" i="17"/>
  <c r="X19" i="17" s="1"/>
  <c r="J21" i="17"/>
  <c r="H21" i="17"/>
  <c r="F21" i="17"/>
  <c r="D21" i="17"/>
  <c r="T20" i="17" l="1"/>
  <c r="X20" i="17" s="1"/>
  <c r="F44" i="29" l="1"/>
  <c r="F40" i="29"/>
  <c r="D40" i="29"/>
  <c r="J34" i="29"/>
  <c r="F34" i="29"/>
  <c r="J21" i="29"/>
  <c r="F21" i="29"/>
  <c r="H22" i="29" l="1"/>
  <c r="H24" i="29" s="1"/>
  <c r="D22" i="29"/>
  <c r="D24" i="29" s="1"/>
  <c r="D26" i="29" s="1"/>
  <c r="D35" i="29" s="1"/>
  <c r="J22" i="29"/>
  <c r="J24" i="29" s="1"/>
  <c r="J26" i="29" s="1"/>
  <c r="J35" i="29" s="1"/>
  <c r="F22" i="29"/>
  <c r="F24" i="29" s="1"/>
  <c r="F27" i="29" s="1"/>
  <c r="F43" i="24"/>
  <c r="D43" i="24"/>
  <c r="F39" i="24"/>
  <c r="D39" i="24"/>
  <c r="H27" i="29" l="1"/>
  <c r="G40" i="28"/>
  <c r="G42" i="28" s="1"/>
  <c r="D27" i="29"/>
  <c r="F26" i="29"/>
  <c r="F35" i="29" s="1"/>
  <c r="J27" i="29"/>
  <c r="H26" i="29"/>
  <c r="I87" i="28"/>
  <c r="G87" i="28"/>
  <c r="C87" i="28"/>
  <c r="C74" i="28"/>
  <c r="I74" i="28"/>
  <c r="E74" i="28"/>
  <c r="I40" i="28"/>
  <c r="I42" i="28" s="1"/>
  <c r="E40" i="28"/>
  <c r="E42" i="28" s="1"/>
  <c r="C40" i="28"/>
  <c r="C42" i="28" s="1"/>
  <c r="H35" i="29" l="1"/>
  <c r="C90" i="28"/>
  <c r="C92" i="28" s="1"/>
  <c r="E90" i="28"/>
  <c r="E92" i="28" s="1"/>
  <c r="G90" i="28"/>
  <c r="G92" i="28" s="1"/>
  <c r="I90" i="28"/>
  <c r="I92" i="28" s="1"/>
  <c r="N29" i="23" l="1"/>
  <c r="J31" i="23"/>
  <c r="I78" i="26"/>
  <c r="G78" i="26"/>
  <c r="E78" i="26"/>
  <c r="N30" i="23" l="1"/>
  <c r="T31" i="17"/>
  <c r="X31" i="17" s="1"/>
  <c r="P30" i="17" l="1"/>
  <c r="P32" i="17" s="1"/>
  <c r="L30" i="17"/>
  <c r="L32" i="17" s="1"/>
  <c r="J32" i="17"/>
  <c r="H32" i="17"/>
  <c r="F32" i="17"/>
  <c r="D32" i="17"/>
  <c r="L14" i="17"/>
  <c r="J33" i="24" l="1"/>
  <c r="J21" i="24"/>
  <c r="J22" i="24" s="1"/>
  <c r="J24" i="24" s="1"/>
  <c r="J26" i="24" s="1"/>
  <c r="F33" i="24"/>
  <c r="F21" i="24"/>
  <c r="F22" i="24" s="1"/>
  <c r="F24" i="24" s="1"/>
  <c r="F26" i="24" s="1"/>
  <c r="L20" i="23"/>
  <c r="L22" i="23" s="1"/>
  <c r="J20" i="23"/>
  <c r="J22" i="23" s="1"/>
  <c r="N19" i="23"/>
  <c r="N18" i="23"/>
  <c r="N17" i="23"/>
  <c r="V17" i="17"/>
  <c r="V21" i="17" s="1"/>
  <c r="P17" i="17"/>
  <c r="P21" i="17" s="1"/>
  <c r="N17" i="17"/>
  <c r="N21" i="17" s="1"/>
  <c r="M17" i="17"/>
  <c r="L17" i="17"/>
  <c r="L21" i="17" s="1"/>
  <c r="T16" i="17"/>
  <c r="X16" i="17" s="1"/>
  <c r="R16" i="17"/>
  <c r="R17" i="17" s="1"/>
  <c r="T15" i="17"/>
  <c r="T14" i="17"/>
  <c r="X14" i="17" s="1"/>
  <c r="R14" i="17"/>
  <c r="R21" i="17" l="1"/>
  <c r="N20" i="23"/>
  <c r="N22" i="23" s="1"/>
  <c r="T17" i="17"/>
  <c r="T21" i="17" s="1"/>
  <c r="X15" i="17"/>
  <c r="X17" i="17" s="1"/>
  <c r="X21" i="17" s="1"/>
  <c r="F27" i="24"/>
  <c r="J27" i="24"/>
  <c r="R30" i="17"/>
  <c r="R32" i="17" l="1"/>
  <c r="F34" i="24"/>
  <c r="J34" i="24"/>
  <c r="D33" i="24" l="1"/>
  <c r="H21" i="24" l="1"/>
  <c r="H22" i="24" s="1"/>
  <c r="H24" i="24" s="1"/>
  <c r="H26" i="24" s="1"/>
  <c r="D21" i="24"/>
  <c r="D22" i="24" s="1"/>
  <c r="D24" i="24" s="1"/>
  <c r="D26" i="24" s="1"/>
  <c r="T28" i="17" l="1"/>
  <c r="X28" i="17" s="1"/>
  <c r="X29" i="17"/>
  <c r="X30" i="17" l="1"/>
  <c r="X32" i="17" s="1"/>
  <c r="T30" i="17"/>
  <c r="T32" i="17" s="1"/>
  <c r="V30" i="17"/>
  <c r="V32" i="17" s="1"/>
  <c r="E71" i="26" l="1"/>
  <c r="C97" i="26" l="1"/>
  <c r="D34" i="24" l="1"/>
  <c r="I97" i="26"/>
  <c r="I99" i="26" s="1"/>
  <c r="G97" i="26"/>
  <c r="G99" i="26" s="1"/>
  <c r="E97" i="26"/>
  <c r="E99" i="26" s="1"/>
  <c r="C99" i="26"/>
  <c r="I71" i="26"/>
  <c r="G71" i="26"/>
  <c r="C71" i="26"/>
  <c r="I33" i="26"/>
  <c r="G33" i="26"/>
  <c r="E33" i="26"/>
  <c r="C33" i="26"/>
  <c r="I22" i="26"/>
  <c r="G22" i="26"/>
  <c r="E22" i="26"/>
  <c r="C22" i="26"/>
  <c r="I34" i="26" l="1"/>
  <c r="I79" i="26"/>
  <c r="I100" i="26" s="1"/>
  <c r="E34" i="26"/>
  <c r="E79" i="26"/>
  <c r="E100" i="26" s="1"/>
  <c r="G79" i="26"/>
  <c r="G100" i="26" s="1"/>
  <c r="C79" i="26"/>
  <c r="C100" i="26" s="1"/>
  <c r="G34" i="26"/>
  <c r="C34" i="26"/>
  <c r="N34" i="20"/>
  <c r="N25" i="20"/>
  <c r="X48" i="20"/>
  <c r="X47" i="20"/>
  <c r="V48" i="20"/>
  <c r="V47" i="20"/>
  <c r="X40" i="20"/>
  <c r="V40" i="20"/>
  <c r="Y17" i="20"/>
  <c r="AA17" i="20"/>
  <c r="Y43" i="20"/>
  <c r="AA43" i="20"/>
  <c r="Y24" i="20"/>
  <c r="AA24" i="20"/>
  <c r="AA25" i="20"/>
  <c r="Y29" i="20"/>
  <c r="AA29" i="20"/>
  <c r="AA30" i="20"/>
  <c r="Y32" i="20"/>
  <c r="AA32" i="20"/>
  <c r="Y33" i="20"/>
  <c r="AA33" i="20"/>
  <c r="AA34" i="20"/>
  <c r="AA35" i="20"/>
  <c r="AA38" i="20"/>
  <c r="Y12" i="20"/>
  <c r="AA12" i="20"/>
  <c r="AA16" i="20"/>
  <c r="Y18" i="20"/>
  <c r="AA18" i="20"/>
  <c r="AA11" i="20"/>
  <c r="Y11" i="20"/>
  <c r="R11" i="20"/>
  <c r="Y30" i="20"/>
  <c r="Y38" i="20"/>
  <c r="D19" i="20"/>
  <c r="R43" i="20"/>
  <c r="R38" i="20"/>
  <c r="R35" i="20"/>
  <c r="R34" i="20"/>
  <c r="R33" i="20"/>
  <c r="R32" i="20"/>
  <c r="R31" i="20"/>
  <c r="R30" i="20"/>
  <c r="R29" i="20"/>
  <c r="R25" i="20"/>
  <c r="R24" i="20"/>
  <c r="R18" i="20"/>
  <c r="R17" i="20"/>
  <c r="R16" i="20"/>
  <c r="R12" i="20"/>
  <c r="N43" i="20"/>
  <c r="M38" i="20"/>
  <c r="M35" i="20"/>
  <c r="M34" i="20"/>
  <c r="N33" i="20"/>
  <c r="N32" i="20"/>
  <c r="N31" i="20"/>
  <c r="N29" i="20"/>
  <c r="M26" i="20"/>
  <c r="N24" i="20"/>
  <c r="N18" i="20"/>
  <c r="N17" i="20"/>
  <c r="M16" i="20"/>
  <c r="M19" i="20"/>
  <c r="N12" i="20"/>
  <c r="M11" i="20"/>
  <c r="M13" i="20"/>
  <c r="D13" i="20"/>
  <c r="Y13" i="20"/>
  <c r="H13" i="20"/>
  <c r="R13" i="20"/>
  <c r="H26" i="20"/>
  <c r="AA26" i="20"/>
  <c r="H19" i="20"/>
  <c r="AA19" i="20"/>
  <c r="J26" i="20"/>
  <c r="J19" i="20"/>
  <c r="F19" i="20"/>
  <c r="F13" i="20"/>
  <c r="F21" i="20"/>
  <c r="J13" i="20"/>
  <c r="F26" i="20"/>
  <c r="F48" i="20"/>
  <c r="F44" i="20"/>
  <c r="F12" i="21"/>
  <c r="F47" i="20"/>
  <c r="F17" i="21"/>
  <c r="N11" i="20"/>
  <c r="F28" i="20"/>
  <c r="F37" i="20"/>
  <c r="F40" i="20"/>
  <c r="R19" i="20"/>
  <c r="N30" i="20"/>
  <c r="AA13" i="20"/>
  <c r="Y19" i="20"/>
  <c r="N19" i="20"/>
  <c r="D21" i="20"/>
  <c r="Y21" i="20"/>
  <c r="M21" i="20"/>
  <c r="M28" i="20"/>
  <c r="M37" i="20"/>
  <c r="M39" i="20"/>
  <c r="Y16" i="20"/>
  <c r="Y35" i="20"/>
  <c r="N13" i="20"/>
  <c r="N16" i="20"/>
  <c r="N35" i="20"/>
  <c r="N38" i="20"/>
  <c r="M44" i="20"/>
  <c r="M42" i="20"/>
  <c r="M48" i="20"/>
  <c r="M47" i="20"/>
  <c r="Y34" i="20"/>
  <c r="D26" i="20"/>
  <c r="Y25" i="20"/>
  <c r="N26" i="20"/>
  <c r="Y26" i="20"/>
  <c r="J21" i="20"/>
  <c r="J28" i="20"/>
  <c r="J37" i="20"/>
  <c r="J40" i="20"/>
  <c r="D28" i="20"/>
  <c r="N21" i="20"/>
  <c r="F39" i="20"/>
  <c r="H21" i="20"/>
  <c r="J39" i="20"/>
  <c r="J47" i="20"/>
  <c r="D37" i="20"/>
  <c r="N28" i="20"/>
  <c r="Y28" i="20"/>
  <c r="R21" i="20"/>
  <c r="AA21" i="20"/>
  <c r="H28" i="20"/>
  <c r="J17" i="21"/>
  <c r="J44" i="20"/>
  <c r="J12" i="21"/>
  <c r="J48" i="20"/>
  <c r="D40" i="20"/>
  <c r="D39" i="20"/>
  <c r="N37" i="20"/>
  <c r="Y37" i="20"/>
  <c r="Y40" i="20"/>
  <c r="R28" i="20"/>
  <c r="AA28" i="20"/>
  <c r="H37" i="20"/>
  <c r="D44" i="20"/>
  <c r="N39" i="20"/>
  <c r="Y39" i="20"/>
  <c r="AA37" i="20"/>
  <c r="AA40" i="20"/>
  <c r="H40" i="20"/>
  <c r="H39" i="20"/>
  <c r="R37" i="20"/>
  <c r="Y42" i="20"/>
  <c r="N42" i="20"/>
  <c r="D48" i="20"/>
  <c r="N48" i="20"/>
  <c r="D47" i="20"/>
  <c r="N47" i="20"/>
  <c r="D17" i="21"/>
  <c r="Y44" i="20"/>
  <c r="D12" i="21"/>
  <c r="N44" i="20"/>
  <c r="R39" i="20"/>
  <c r="AA39" i="20"/>
  <c r="H12" i="21"/>
  <c r="Y47" i="20"/>
  <c r="Y48" i="20"/>
  <c r="H47" i="20"/>
  <c r="R47" i="20"/>
  <c r="H48" i="20"/>
  <c r="R48" i="20"/>
  <c r="H44" i="20"/>
  <c r="AA42" i="20"/>
  <c r="R42" i="20"/>
  <c r="H17" i="21"/>
  <c r="AA47" i="20"/>
  <c r="AA48" i="20"/>
  <c r="AA44" i="20"/>
  <c r="R44" i="20"/>
  <c r="H27" i="24" l="1"/>
  <c r="N25" i="23" l="1"/>
  <c r="N28" i="23" s="1"/>
  <c r="D27" i="24"/>
  <c r="N31" i="23" l="1"/>
</calcChain>
</file>

<file path=xl/sharedStrings.xml><?xml version="1.0" encoding="utf-8"?>
<sst xmlns="http://schemas.openxmlformats.org/spreadsheetml/2006/main" count="694" uniqueCount="279">
  <si>
    <t>Other current assets</t>
  </si>
  <si>
    <t>Total</t>
  </si>
  <si>
    <t>Other current liabilities</t>
  </si>
  <si>
    <t>Retained earnings</t>
  </si>
  <si>
    <t>Unappropriated</t>
  </si>
  <si>
    <t>Issued and</t>
  </si>
  <si>
    <t>Cash and cash equivalents</t>
  </si>
  <si>
    <t>Deferred tax assets</t>
  </si>
  <si>
    <t>Other non-current assets</t>
  </si>
  <si>
    <t>Revenue from sale of goods</t>
  </si>
  <si>
    <t>Cost of sale of goods</t>
  </si>
  <si>
    <t>Interest received</t>
  </si>
  <si>
    <t>Inventories</t>
  </si>
  <si>
    <t>equity</t>
  </si>
  <si>
    <t>Administrative expenses</t>
  </si>
  <si>
    <t>Management benefit expenses</t>
  </si>
  <si>
    <t>Finance costs</t>
  </si>
  <si>
    <t>interests</t>
  </si>
  <si>
    <t>Interest paid</t>
  </si>
  <si>
    <t>Goodwill</t>
  </si>
  <si>
    <t>Non-controlling interests</t>
  </si>
  <si>
    <t xml:space="preserve">    Owners of the Company</t>
  </si>
  <si>
    <t xml:space="preserve">    Non-controlling interests</t>
  </si>
  <si>
    <t>Total comprehensive income for the period</t>
  </si>
  <si>
    <t>Revenues</t>
  </si>
  <si>
    <t>Total revenues</t>
  </si>
  <si>
    <t>Costs</t>
  </si>
  <si>
    <t>Total costs</t>
  </si>
  <si>
    <t>December 31,</t>
  </si>
  <si>
    <t>UNIT : THOUSAND BAHT</t>
  </si>
  <si>
    <t>Cash flows from operating activities</t>
  </si>
  <si>
    <t>Profit for the period</t>
  </si>
  <si>
    <t>Adjustments for</t>
  </si>
  <si>
    <t>Cash flows from investing activities</t>
  </si>
  <si>
    <t>Cash flows from financing activities</t>
  </si>
  <si>
    <t>See condensed notes to the financial statements</t>
  </si>
  <si>
    <t>equipment rentals</t>
  </si>
  <si>
    <t>ADVANCED  INFO  SERVICE  PUBLIC  COMPANY  LIMITED  AND  ITS  SUBSIDIARIES</t>
  </si>
  <si>
    <t xml:space="preserve">As at </t>
  </si>
  <si>
    <t>As at</t>
  </si>
  <si>
    <t>“UNAUDITED”</t>
  </si>
  <si>
    <t>Owners of the Company</t>
  </si>
  <si>
    <t>CONSOLIDATED</t>
  </si>
  <si>
    <t>SEPARATE</t>
  </si>
  <si>
    <t>FINANCIAL  STATEMENTS</t>
  </si>
  <si>
    <t>ASSETS</t>
  </si>
  <si>
    <t>NOTES</t>
  </si>
  <si>
    <t>CONSOLIDATED  FINANCIAL  STATEMENTS</t>
  </si>
  <si>
    <t>Authorized share capital</t>
  </si>
  <si>
    <t xml:space="preserve">Appropriated </t>
  </si>
  <si>
    <t xml:space="preserve">Unappropriated </t>
  </si>
  <si>
    <t xml:space="preserve">Basic earnings per share </t>
  </si>
  <si>
    <t xml:space="preserve">Diluted earnings per share </t>
  </si>
  <si>
    <t>Earnings per share (in Baht)</t>
  </si>
  <si>
    <t>Total comprehensive income attributable to</t>
  </si>
  <si>
    <t>STATEMENTS  OF  FINANCIAL  POSITION</t>
  </si>
  <si>
    <r>
      <t>STATEMENTS  OF  FINANCIAL  POSITION</t>
    </r>
    <r>
      <rPr>
        <sz val="10"/>
        <rFont val="Times New Roman"/>
        <family val="1"/>
      </rPr>
      <t xml:space="preserve">  (CONTINUED)</t>
    </r>
  </si>
  <si>
    <t>STATEMENTS  OF  PROFIT  OR  LOSS</t>
  </si>
  <si>
    <t>STATEMENTS  OF  PROFIT  OR  LOSS  AND  OTHER  COMPREHENSIVE  INCOME</t>
  </si>
  <si>
    <t>STATEMENTS  OF  CASH  FLOWS</t>
  </si>
  <si>
    <t xml:space="preserve">   LIABILITIES  AND  SHAREHOLDERS’  EQUITY </t>
  </si>
  <si>
    <t>Other components of shareholders’ equity</t>
  </si>
  <si>
    <t>shareholders’</t>
  </si>
  <si>
    <t>Total shareholders’</t>
  </si>
  <si>
    <t>equity attributable</t>
  </si>
  <si>
    <t>to owners</t>
  </si>
  <si>
    <t>Cash and cash equivalents as at January 1,</t>
  </si>
  <si>
    <t>Profit attributable to</t>
  </si>
  <si>
    <t>Trade and other current payables</t>
  </si>
  <si>
    <t xml:space="preserve">Trade and other current receivables </t>
  </si>
  <si>
    <t>Distribution costs</t>
  </si>
  <si>
    <t>Revenue sharing expense</t>
  </si>
  <si>
    <t>Distribution costs and administrative expenses</t>
  </si>
  <si>
    <t>Total distribution costs and administrative expenses</t>
  </si>
  <si>
    <t>Other income</t>
  </si>
  <si>
    <t>Gross profit</t>
  </si>
  <si>
    <t>Profit before income tax expense</t>
  </si>
  <si>
    <t>Share premium</t>
  </si>
  <si>
    <t>5, 6</t>
  </si>
  <si>
    <t>subsidiaries and joint ventures</t>
  </si>
  <si>
    <t>Revenues from rendering of services and equipment rentals</t>
  </si>
  <si>
    <t>Cost of rendering of services and equipment rentals</t>
  </si>
  <si>
    <t>Tax expense</t>
  </si>
  <si>
    <t>from change in</t>
  </si>
  <si>
    <t>Net gain (loss) on foreign exchange rate</t>
  </si>
  <si>
    <t>Share of profit (loss) from investments in an associate,</t>
  </si>
  <si>
    <t>Interest income</t>
  </si>
  <si>
    <t>Profit for the periods</t>
  </si>
  <si>
    <t>Total comprehensive income for the periods</t>
  </si>
  <si>
    <t>Q1.18</t>
  </si>
  <si>
    <t>Q2.18</t>
  </si>
  <si>
    <t>Net cash provided by operating activities</t>
  </si>
  <si>
    <t>Profit from rendering of services, equipment rentals and sales</t>
  </si>
  <si>
    <r>
      <t xml:space="preserve">FOR  THE  NINE-MONTH  PERIOD  ENDED  SEPTEMBER  </t>
    </r>
    <r>
      <rPr>
        <b/>
        <sz val="12"/>
        <rFont val="Times New Roman"/>
        <family val="1"/>
      </rPr>
      <t>30,  2018</t>
    </r>
  </si>
  <si>
    <t>6M18</t>
  </si>
  <si>
    <t>F/S</t>
  </si>
  <si>
    <t>Q3.18</t>
  </si>
  <si>
    <t>Investment property</t>
  </si>
  <si>
    <t xml:space="preserve">Property, plant and equipment </t>
  </si>
  <si>
    <t>Other comprehensive income for the period</t>
  </si>
  <si>
    <t>Proceeds from sales of equipment</t>
  </si>
  <si>
    <t>Net cash used in investing activities</t>
  </si>
  <si>
    <t>-</t>
  </si>
  <si>
    <t>ownership</t>
  </si>
  <si>
    <t xml:space="preserve"> interest in </t>
  </si>
  <si>
    <t>Expenses</t>
  </si>
  <si>
    <t>Total expenses</t>
  </si>
  <si>
    <t>4.2.3</t>
  </si>
  <si>
    <t>Trade and other current receivables</t>
  </si>
  <si>
    <t>Other comprehensive income (loss)</t>
  </si>
  <si>
    <t>Profit (loss) for the period</t>
  </si>
  <si>
    <t>Surplus arising</t>
  </si>
  <si>
    <t>a subsidiary</t>
  </si>
  <si>
    <t>on revaluation of</t>
  </si>
  <si>
    <t>Other comprehensive income (loss) for the period</t>
  </si>
  <si>
    <t>Legal reserve</t>
  </si>
  <si>
    <t>Appropriated</t>
  </si>
  <si>
    <t>shareholders’ equity</t>
  </si>
  <si>
    <t>Other comprehensive</t>
  </si>
  <si>
    <t>Total Current Assets</t>
  </si>
  <si>
    <t>Total Non-current Assets</t>
  </si>
  <si>
    <t>Short-term borrowings from financial institutions</t>
  </si>
  <si>
    <t>Total Current Liabilities</t>
  </si>
  <si>
    <t>Non-current provision for employee benefits</t>
  </si>
  <si>
    <t>Total Non-current Liabilities</t>
  </si>
  <si>
    <t>TOTAL LIABILITIES</t>
  </si>
  <si>
    <t>Issued and paid-up share capital</t>
  </si>
  <si>
    <t>Revenue from sales</t>
  </si>
  <si>
    <t>Cost of sales</t>
  </si>
  <si>
    <t>Income tax expense</t>
  </si>
  <si>
    <t xml:space="preserve">    Owners of the Parent</t>
  </si>
  <si>
    <t>Owners of the Parent</t>
  </si>
  <si>
    <t>paid-up</t>
  </si>
  <si>
    <t>on ordinary</t>
  </si>
  <si>
    <t>shares</t>
  </si>
  <si>
    <t>The Company</t>
  </si>
  <si>
    <t>Issued and paid-up</t>
  </si>
  <si>
    <t>CURRENT  ASSETS</t>
  </si>
  <si>
    <t>NON-CURRENT  ASSETS</t>
  </si>
  <si>
    <t>TOTAL  ASSETS</t>
  </si>
  <si>
    <t>CURRENT  LIABILITIES</t>
  </si>
  <si>
    <t>NON-CURRENT  LIABILITIES</t>
  </si>
  <si>
    <t>SHAREHOLDERS’  EQUITY</t>
  </si>
  <si>
    <t>SHARE  CAPITAL</t>
  </si>
  <si>
    <t>SURPLUS  ARISING  FROM  CHANGE  IN  OWNERSHIP</t>
  </si>
  <si>
    <t>INTEREST  IN  A  SUBSIDIARY</t>
  </si>
  <si>
    <t xml:space="preserve">RETAINED  EARNINGS </t>
  </si>
  <si>
    <t>OTHER  COMPONENTS  OF  SHAREHOLDERS’  EQUITY</t>
  </si>
  <si>
    <t xml:space="preserve">TOTAL  SHAREHOLDERS’  EQUITY  ATTRIBUTABLE </t>
  </si>
  <si>
    <t>NON-CONTROLLING  INTERESTS</t>
  </si>
  <si>
    <t>TOTAL  SHAREHOLDERS’  EQUITY</t>
  </si>
  <si>
    <t>TOTAL  LIABILITIES  AND  SHAREHOLDERS’  EQUITY</t>
  </si>
  <si>
    <r>
      <t>STATEMENTS  OF  CASH  FLOWS</t>
    </r>
    <r>
      <rPr>
        <sz val="10"/>
        <color theme="1"/>
        <rFont val="Times New Roman"/>
        <family val="1"/>
      </rPr>
      <t xml:space="preserve">  (CONTINUED)</t>
    </r>
  </si>
  <si>
    <t>TO  OWNERS  OF  THE  PARENT</t>
  </si>
  <si>
    <t>share capital</t>
  </si>
  <si>
    <t>Operating assets (increase) decrease</t>
  </si>
  <si>
    <t>Income tax paid</t>
  </si>
  <si>
    <t>Total other</t>
  </si>
  <si>
    <t>components of</t>
  </si>
  <si>
    <t>Beginning balance as at January 1, 2019</t>
  </si>
  <si>
    <t>PROFIT  FOR  THE  PERIOD</t>
  </si>
  <si>
    <t>OTHER  COMPREHENSIVE  INCOME  (LOSS):</t>
  </si>
  <si>
    <t>TOTAL  COMPREHENSIVE  INCOME  FOR  THE  PERIOD</t>
  </si>
  <si>
    <t>SEPARATE  FINANCIAL  STATEMENTS</t>
  </si>
  <si>
    <t>TAOKAENOI  FOOD  AND  MARKETING  PUBLIC  COMPANY  LIMITED  AND  ITS  SUBSIDIARIES</t>
  </si>
  <si>
    <t>TAOKAENOI FOOD  AND  MARKETING  PUBLIC  COMPANY  LIMITED  AND  ITS  SUBSIDIARIES</t>
  </si>
  <si>
    <t>BASIC  EARNINGS  PER  SHARE  (BAHT)</t>
  </si>
  <si>
    <t>WEIGHTED  AVERAGE  NUMBER  OF</t>
  </si>
  <si>
    <r>
      <t xml:space="preserve">STATEMENTS  OF  CHANGES  IN  SHAREHOLDERS’  EQUITY  </t>
    </r>
    <r>
      <rPr>
        <sz val="10"/>
        <rFont val="Times New Roman"/>
        <family val="1"/>
      </rPr>
      <t>(CONTINUED)</t>
    </r>
  </si>
  <si>
    <t>Dividends paid</t>
  </si>
  <si>
    <t>“Unaudited</t>
  </si>
  <si>
    <t>but reviewed"</t>
  </si>
  <si>
    <t>“UNAUDITED  BUT  REVIEWED”</t>
  </si>
  <si>
    <t>ORDINARY  SHARES (THOUSAND  SHARES)</t>
  </si>
  <si>
    <r>
      <t xml:space="preserve">STATEMENTS  OF  CHANGES  IN  SHAREHOLDERS’  EQUITY </t>
    </r>
    <r>
      <rPr>
        <sz val="9"/>
        <rFont val="Times New Roman"/>
        <family val="1"/>
      </rPr>
      <t xml:space="preserve"> </t>
    </r>
  </si>
  <si>
    <t>Beginning balance as at January 1, 2020</t>
  </si>
  <si>
    <t xml:space="preserve"> 1,380,000,000 ordinary shares of Baht 0.25 each</t>
  </si>
  <si>
    <t>SHARE PREMIUM ON ORDINARY SHARES</t>
  </si>
  <si>
    <t>Items that may be reclassified subsequently to profit or loss</t>
  </si>
  <si>
    <t>Other comprehensive income (loss) for the year</t>
  </si>
  <si>
    <t xml:space="preserve">   - net of income tax</t>
  </si>
  <si>
    <t>- legal reserve</t>
  </si>
  <si>
    <t>of the Parent</t>
  </si>
  <si>
    <t>Total comprehensive income (loss) for the period</t>
  </si>
  <si>
    <t xml:space="preserve">Share premium </t>
  </si>
  <si>
    <t>on ordinary shares</t>
  </si>
  <si>
    <t xml:space="preserve">Other components of </t>
  </si>
  <si>
    <t>Loss from liquidation of a joint venture</t>
  </si>
  <si>
    <t>Proceeds from liquidation of a joint venture</t>
  </si>
  <si>
    <t>Proceeds from short-term borrowings from financial institutions</t>
  </si>
  <si>
    <t>Short-term borrowings</t>
  </si>
  <si>
    <t>Other non-current liabilities</t>
  </si>
  <si>
    <t>NOTE</t>
  </si>
  <si>
    <t>4.2.1</t>
  </si>
  <si>
    <t>4.2.2</t>
  </si>
  <si>
    <t>Profit from operating activities</t>
  </si>
  <si>
    <t>Corporate income tax payable</t>
  </si>
  <si>
    <t>Right-of-use assets</t>
  </si>
  <si>
    <t>Other intangible assets other than goodwill</t>
  </si>
  <si>
    <t>Lease liabilities</t>
  </si>
  <si>
    <t xml:space="preserve">      - net of income tax</t>
  </si>
  <si>
    <t>on translating</t>
  </si>
  <si>
    <t>financial statement</t>
  </si>
  <si>
    <t>Other current financial assets</t>
  </si>
  <si>
    <t>Current portion of lease liabilities</t>
  </si>
  <si>
    <t>2.7.2</t>
  </si>
  <si>
    <t xml:space="preserve">Amortization of intangible assets </t>
  </si>
  <si>
    <t>Loss from devaluation of inventories (reversal)</t>
  </si>
  <si>
    <t>Gain on sale of financial assets</t>
  </si>
  <si>
    <t>Proceeds from sales of financial assets</t>
  </si>
  <si>
    <t>Cash repayment from loan to a subsidiary</t>
  </si>
  <si>
    <t>Cash repayments for liabilities under lease agreements</t>
  </si>
  <si>
    <t>Net increase (decrease) in cash and cash equivalents</t>
  </si>
  <si>
    <t>Loss on exchange rates</t>
  </si>
  <si>
    <t xml:space="preserve">   Exchange differences on translating financial statements</t>
  </si>
  <si>
    <t>Non-controlling</t>
  </si>
  <si>
    <t>Depreciation of fixed assets and right-of-use assets</t>
  </si>
  <si>
    <t>Employee benefit expenses</t>
  </si>
  <si>
    <t>Employee benefits paid</t>
  </si>
  <si>
    <t>Cash paid for acquisition of fixed and intangible assets</t>
  </si>
  <si>
    <t>Cash paid for short-term loan to a subsidiary</t>
  </si>
  <si>
    <t>Cash repayments for short-term borrowings from financial</t>
  </si>
  <si>
    <t xml:space="preserve">  institutions</t>
  </si>
  <si>
    <t>Proceeds from short-term borrowings from a director</t>
  </si>
  <si>
    <t>Change in equity attributable to non-controlling</t>
  </si>
  <si>
    <t>interests of a subsidiary</t>
  </si>
  <si>
    <t>Temporary investments</t>
  </si>
  <si>
    <t>Short-term loan to a subsidiary</t>
  </si>
  <si>
    <t xml:space="preserve"> </t>
  </si>
  <si>
    <t>Other comprehensive loss for the year - net of income tax</t>
  </si>
  <si>
    <t>2.7.1 and 5</t>
  </si>
  <si>
    <t>Advance payments for purchases of fixed and intangible assets</t>
  </si>
  <si>
    <t>TOTAL  COMPREHENSIVE  INCOME  (LOSS)  ATTRIBUTABLE  TO:</t>
  </si>
  <si>
    <t>PROFIT  (LOSS)  ATTRIBUTABLE  TO:</t>
  </si>
  <si>
    <t>Cash repayment for short-term borrowings from a director</t>
  </si>
  <si>
    <t>Discount from temporary relief measures</t>
  </si>
  <si>
    <t>2.7.1</t>
  </si>
  <si>
    <t>Unrealized gain</t>
  </si>
  <si>
    <t>investments</t>
  </si>
  <si>
    <t>available-for-sale</t>
  </si>
  <si>
    <t>Exchange</t>
  </si>
  <si>
    <t>differences</t>
  </si>
  <si>
    <t>income</t>
  </si>
  <si>
    <t>Operating liabilities increase (decrease)</t>
  </si>
  <si>
    <t>Cash generated by operations</t>
  </si>
  <si>
    <t>Unrealized gain on revaluation of securities held for trading</t>
  </si>
  <si>
    <t>Proceeds from sales of available-for-sale securities</t>
  </si>
  <si>
    <t xml:space="preserve"> 1,380,000,000 ordinary shares of Baht 0.25 each, </t>
  </si>
  <si>
    <t>fully paid</t>
  </si>
  <si>
    <r>
      <t xml:space="preserve">AS  AT  SEPTEMBER  </t>
    </r>
    <r>
      <rPr>
        <b/>
        <sz val="12"/>
        <rFont val="Times New Roman"/>
        <family val="1"/>
      </rPr>
      <t>30,  2020</t>
    </r>
  </si>
  <si>
    <t>September 30,</t>
  </si>
  <si>
    <r>
      <t xml:space="preserve">FOR  THE  THREE-MONTH  PERIOD  ENDED  SEPTEMBER  </t>
    </r>
    <r>
      <rPr>
        <b/>
        <sz val="12"/>
        <rFont val="Times New Roman"/>
        <family val="1"/>
      </rPr>
      <t>30,  2020</t>
    </r>
  </si>
  <si>
    <r>
      <t xml:space="preserve">FOR  THE  NINE-MONTH  PERIOD  ENDED  SEPTEMBER  </t>
    </r>
    <r>
      <rPr>
        <b/>
        <sz val="12"/>
        <rFont val="Times New Roman"/>
        <family val="1"/>
      </rPr>
      <t>30,  2020</t>
    </r>
  </si>
  <si>
    <t>FOR  THE  NINE-MONTH  PERIOD  ENDED  SEPTEMBER  30,  2020</t>
  </si>
  <si>
    <t>Ending balance as at September 30, 2020</t>
  </si>
  <si>
    <t>Ending balance as at September 30, 2019</t>
  </si>
  <si>
    <t>Cash and cash equivalents as at September 30,</t>
  </si>
  <si>
    <t>Gain on exchange rates</t>
  </si>
  <si>
    <t>Revesal of impairment loss on fixed assets</t>
  </si>
  <si>
    <t>Unrealized gain on revaluation of other current financial assets</t>
  </si>
  <si>
    <t>Allowance for doubtful accounts (reversal)</t>
  </si>
  <si>
    <t>Net cash used in financing activities</t>
  </si>
  <si>
    <t>Long-term borrowing</t>
  </si>
  <si>
    <t>Proceeds from long-term borrowing</t>
  </si>
  <si>
    <t>Cash repayment for long-term borrowing</t>
  </si>
  <si>
    <t>Unrealized gain on fair value of derivatives</t>
  </si>
  <si>
    <t xml:space="preserve">   Unrealized loss on revaluation of available-for-sale securities</t>
  </si>
  <si>
    <t xml:space="preserve">   Unrealized gain on revaluation of available-for-sale securities</t>
  </si>
  <si>
    <t>Unrealized loss on exchange rates</t>
  </si>
  <si>
    <t>Cash paid for acquisition of available-for-sale securities</t>
  </si>
  <si>
    <t>Cash paid for acquisition of financial assets</t>
  </si>
  <si>
    <t>Effects of adoption of TFRS 9</t>
  </si>
  <si>
    <t>- after adjustment of TFRS 9</t>
  </si>
  <si>
    <t>Loss on sale and write-off of fixed assets and intangible assets</t>
  </si>
  <si>
    <t>Investment in subsidiaries</t>
  </si>
  <si>
    <t>- before application of TFRS 9</t>
  </si>
  <si>
    <t xml:space="preserve">  - before application of TFRS 9</t>
  </si>
  <si>
    <t>Profit from operations before changes in operating  assets and liabilities</t>
  </si>
  <si>
    <t>Effects of foreign exchange rate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</si>
</sst>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;\(#,##0\)"/>
    <numFmt numFmtId="166" formatCode="_(* #,##0_);_(* \(#,##0\);_(* &quot;-&quot;??_);_(@_)"/>
    <numFmt numFmtId="167" formatCode="0.00_)"/>
    <numFmt numFmtId="168" formatCode="0.0%"/>
    <numFmt numFmtId="169" formatCode="_-* #,##0_-;\-* #,##0_-;_-* &quot;-&quot;??_-;_-@_-"/>
    <numFmt numFmtId="170" formatCode="_(* #,##0.00000_);_(* \(#,##0.00000\);_(* &quot;-&quot;?????_);_(@_)"/>
    <numFmt numFmtId="171" formatCode="_(* #,##0.0000_);_(* \(#,##0.0000\);_(* &quot;-&quot;????_);_(@_)"/>
    <numFmt numFmtId="172" formatCode="_(* #,##0_);_(* \(#,##0\);_(* &quot;-&quot;????_);_(@_)"/>
    <numFmt numFmtId="173" formatCode="_(* #,##0_);_(* \(#,##0\);_(* &quot;-&quot;?????_);_(@_)"/>
    <numFmt numFmtId="174" formatCode="_(* #,##0_);_(* \(#,##0\);_(* &quot;-&quot;??????_);_(@_)"/>
    <numFmt numFmtId="175" formatCode="\-"/>
    <numFmt numFmtId="176" formatCode="_(* #,##0.00_);_(* \(#,##0.00\);_(* &quot;-&quot;_);_(@_)"/>
  </numFmts>
  <fonts count="35">
    <font>
      <sz val="11"/>
      <name val="Times New Roman"/>
      <family val="1"/>
    </font>
    <font>
      <sz val="14"/>
      <name val="Cordia New"/>
      <family val="2"/>
    </font>
    <font>
      <b/>
      <i/>
      <sz val="16"/>
      <name val="Helv"/>
    </font>
    <font>
      <sz val="11"/>
      <name val="Times New Roman"/>
      <family val="1"/>
    </font>
    <font>
      <sz val="15"/>
      <name val="Angsana New"/>
      <family val="1"/>
    </font>
    <font>
      <sz val="14"/>
      <name val="Angsana New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5"/>
      <name val="Angsana New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indexed="9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222"/>
      <scheme val="minor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" fillId="2" borderId="1" applyNumberFormat="0" applyProtection="0">
      <alignment vertical="center"/>
    </xf>
    <xf numFmtId="4" fontId="16" fillId="2" borderId="1" applyNumberFormat="0" applyProtection="0">
      <alignment vertical="center"/>
    </xf>
    <xf numFmtId="4" fontId="15" fillId="2" borderId="1" applyNumberFormat="0" applyProtection="0">
      <alignment horizontal="left" vertical="center" indent="1"/>
    </xf>
    <xf numFmtId="4" fontId="15" fillId="2" borderId="1" applyNumberFormat="0" applyProtection="0">
      <alignment horizontal="left" vertical="center" indent="1"/>
    </xf>
    <xf numFmtId="0" fontId="9" fillId="3" borderId="1" applyNumberFormat="0" applyProtection="0">
      <alignment horizontal="left" vertical="center" indent="1"/>
    </xf>
    <xf numFmtId="4" fontId="15" fillId="4" borderId="1" applyNumberFormat="0" applyProtection="0">
      <alignment horizontal="right" vertical="center"/>
    </xf>
    <xf numFmtId="4" fontId="15" fillId="5" borderId="1" applyNumberFormat="0" applyProtection="0">
      <alignment horizontal="right" vertical="center"/>
    </xf>
    <xf numFmtId="4" fontId="15" fillId="6" borderId="1" applyNumberFormat="0" applyProtection="0">
      <alignment horizontal="right" vertical="center"/>
    </xf>
    <xf numFmtId="4" fontId="15" fillId="7" borderId="1" applyNumberFormat="0" applyProtection="0">
      <alignment horizontal="right" vertical="center"/>
    </xf>
    <xf numFmtId="4" fontId="15" fillId="8" borderId="1" applyNumberFormat="0" applyProtection="0">
      <alignment horizontal="right" vertical="center"/>
    </xf>
    <xf numFmtId="4" fontId="15" fillId="9" borderId="1" applyNumberFormat="0" applyProtection="0">
      <alignment horizontal="right" vertical="center"/>
    </xf>
    <xf numFmtId="4" fontId="15" fillId="10" borderId="1" applyNumberFormat="0" applyProtection="0">
      <alignment horizontal="right" vertical="center"/>
    </xf>
    <xf numFmtId="4" fontId="15" fillId="11" borderId="1" applyNumberFormat="0" applyProtection="0">
      <alignment horizontal="right" vertical="center"/>
    </xf>
    <xf numFmtId="4" fontId="15" fillId="12" borderId="1" applyNumberFormat="0" applyProtection="0">
      <alignment horizontal="right" vertical="center"/>
    </xf>
    <xf numFmtId="4" fontId="17" fillId="13" borderId="1" applyNumberFormat="0" applyProtection="0">
      <alignment horizontal="left" vertical="center" indent="1"/>
    </xf>
    <xf numFmtId="4" fontId="15" fillId="14" borderId="2" applyNumberFormat="0" applyProtection="0">
      <alignment horizontal="left" vertical="center" indent="1"/>
    </xf>
    <xf numFmtId="4" fontId="18" fillId="15" borderId="0" applyNumberFormat="0" applyProtection="0">
      <alignment horizontal="left" vertical="center" indent="1"/>
    </xf>
    <xf numFmtId="0" fontId="9" fillId="3" borderId="1" applyNumberFormat="0" applyProtection="0">
      <alignment horizontal="left" vertical="center" indent="1"/>
    </xf>
    <xf numFmtId="4" fontId="15" fillId="14" borderId="1" applyNumberFormat="0" applyProtection="0">
      <alignment horizontal="left" vertical="center" indent="1"/>
    </xf>
    <xf numFmtId="4" fontId="15" fillId="16" borderId="1" applyNumberFormat="0" applyProtection="0">
      <alignment horizontal="left" vertical="center" indent="1"/>
    </xf>
    <xf numFmtId="0" fontId="9" fillId="16" borderId="1" applyNumberFormat="0" applyProtection="0">
      <alignment horizontal="left" vertical="center" indent="1"/>
    </xf>
    <xf numFmtId="0" fontId="9" fillId="16" borderId="1" applyNumberFormat="0" applyProtection="0">
      <alignment horizontal="left" vertical="center" indent="1"/>
    </xf>
    <xf numFmtId="0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center" indent="1"/>
    </xf>
    <xf numFmtId="0" fontId="9" fillId="18" borderId="1" applyNumberFormat="0" applyProtection="0">
      <alignment horizontal="left" vertical="center" indent="1"/>
    </xf>
    <xf numFmtId="0" fontId="9" fillId="18" borderId="1" applyNumberFormat="0" applyProtection="0">
      <alignment horizontal="left" vertical="center" indent="1"/>
    </xf>
    <xf numFmtId="0" fontId="9" fillId="3" borderId="1" applyNumberFormat="0" applyProtection="0">
      <alignment horizontal="left" vertical="center" indent="1"/>
    </xf>
    <xf numFmtId="0" fontId="9" fillId="3" borderId="1" applyNumberFormat="0" applyProtection="0">
      <alignment horizontal="left" vertical="center" indent="1"/>
    </xf>
    <xf numFmtId="4" fontId="15" fillId="19" borderId="1" applyNumberFormat="0" applyProtection="0">
      <alignment vertical="center"/>
    </xf>
    <xf numFmtId="4" fontId="16" fillId="19" borderId="1" applyNumberFormat="0" applyProtection="0">
      <alignment vertical="center"/>
    </xf>
    <xf numFmtId="4" fontId="15" fillId="19" borderId="1" applyNumberFormat="0" applyProtection="0">
      <alignment horizontal="left" vertical="center" indent="1"/>
    </xf>
    <xf numFmtId="4" fontId="15" fillId="19" borderId="1" applyNumberFormat="0" applyProtection="0">
      <alignment horizontal="left" vertical="center" indent="1"/>
    </xf>
    <xf numFmtId="4" fontId="15" fillId="14" borderId="1" applyNumberFormat="0" applyProtection="0">
      <alignment horizontal="right" vertical="center"/>
    </xf>
    <xf numFmtId="4" fontId="16" fillId="14" borderId="1" applyNumberFormat="0" applyProtection="0">
      <alignment horizontal="right" vertical="center"/>
    </xf>
    <xf numFmtId="0" fontId="9" fillId="3" borderId="1" applyNumberFormat="0" applyProtection="0">
      <alignment horizontal="left" vertical="center" indent="1"/>
    </xf>
    <xf numFmtId="0" fontId="9" fillId="3" borderId="1" applyNumberFormat="0" applyProtection="0">
      <alignment horizontal="left" vertical="center" indent="1"/>
    </xf>
    <xf numFmtId="0" fontId="19" fillId="0" borderId="0"/>
    <xf numFmtId="4" fontId="20" fillId="14" borderId="1" applyNumberFormat="0" applyProtection="0">
      <alignment horizontal="right" vertical="center"/>
    </xf>
    <xf numFmtId="0" fontId="9" fillId="0" borderId="0"/>
    <xf numFmtId="0" fontId="25" fillId="0" borderId="0"/>
  </cellStyleXfs>
  <cellXfs count="341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165" fontId="6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/>
    <xf numFmtId="165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1" fillId="0" borderId="0" xfId="0" applyNumberFormat="1" applyFont="1" applyFill="1" applyAlignment="1">
      <alignment horizontal="left" vertical="center"/>
    </xf>
    <xf numFmtId="165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left" vertical="center"/>
    </xf>
    <xf numFmtId="165" fontId="11" fillId="0" borderId="0" xfId="0" applyNumberFormat="1" applyFont="1" applyFill="1" applyAlignment="1">
      <alignment horizontal="center" vertical="center"/>
    </xf>
    <xf numFmtId="41" fontId="11" fillId="0" borderId="0" xfId="3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indent="2" shrinkToFit="1"/>
    </xf>
    <xf numFmtId="41" fontId="11" fillId="0" borderId="0" xfId="10" applyNumberFormat="1" applyFont="1" applyFill="1" applyAlignment="1">
      <alignment horizontal="right" vertical="center"/>
    </xf>
    <xf numFmtId="170" fontId="11" fillId="0" borderId="0" xfId="5" applyNumberFormat="1" applyFont="1" applyFill="1" applyAlignment="1">
      <alignment horizontal="right" vertical="center"/>
    </xf>
    <xf numFmtId="41" fontId="11" fillId="0" borderId="4" xfId="3" applyNumberFormat="1" applyFont="1" applyFill="1" applyBorder="1" applyAlignment="1">
      <alignment horizontal="right" vertical="center"/>
    </xf>
    <xf numFmtId="165" fontId="10" fillId="0" borderId="0" xfId="0" applyNumberFormat="1" applyFont="1" applyFill="1" applyAlignment="1">
      <alignment vertical="center"/>
    </xf>
    <xf numFmtId="173" fontId="11" fillId="0" borderId="0" xfId="5" applyNumberFormat="1" applyFont="1" applyFill="1" applyAlignment="1">
      <alignment horizontal="right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left" vertical="center"/>
    </xf>
    <xf numFmtId="41" fontId="11" fillId="0" borderId="5" xfId="3" applyNumberFormat="1" applyFont="1" applyFill="1" applyBorder="1" applyAlignment="1">
      <alignment horizontal="right" vertical="center"/>
    </xf>
    <xf numFmtId="41" fontId="11" fillId="0" borderId="0" xfId="3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 indent="2"/>
    </xf>
    <xf numFmtId="165" fontId="10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Alignment="1">
      <alignment vertical="center"/>
    </xf>
    <xf numFmtId="41" fontId="11" fillId="0" borderId="0" xfId="0" applyNumberFormat="1" applyFont="1" applyFill="1" applyAlignment="1">
      <alignment horizontal="right" vertical="center"/>
    </xf>
    <xf numFmtId="41" fontId="11" fillId="0" borderId="3" xfId="3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 indent="4"/>
    </xf>
    <xf numFmtId="41" fontId="11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170" fontId="11" fillId="0" borderId="3" xfId="5" applyNumberFormat="1" applyFont="1" applyFill="1" applyBorder="1" applyAlignment="1">
      <alignment horizontal="right" vertical="center"/>
    </xf>
    <xf numFmtId="166" fontId="1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1" fontId="11" fillId="0" borderId="4" xfId="11" applyNumberFormat="1" applyFont="1" applyFill="1" applyBorder="1" applyAlignment="1">
      <alignment horizontal="right" vertical="center"/>
    </xf>
    <xf numFmtId="166" fontId="10" fillId="0" borderId="0" xfId="0" applyNumberFormat="1" applyFont="1" applyFill="1" applyAlignment="1">
      <alignment vertical="center"/>
    </xf>
    <xf numFmtId="168" fontId="11" fillId="0" borderId="0" xfId="50" applyNumberFormat="1" applyFont="1" applyFill="1" applyAlignment="1">
      <alignment horizontal="right" vertical="center"/>
    </xf>
    <xf numFmtId="168" fontId="11" fillId="0" borderId="0" xfId="48" applyNumberFormat="1" applyFont="1" applyFill="1" applyAlignment="1">
      <alignment horizontal="right" vertical="center"/>
    </xf>
    <xf numFmtId="43" fontId="10" fillId="0" borderId="0" xfId="3" applyFont="1" applyFill="1" applyAlignment="1">
      <alignment vertical="center"/>
    </xf>
    <xf numFmtId="41" fontId="11" fillId="0" borderId="0" xfId="11" applyNumberFormat="1" applyFont="1" applyFill="1" applyBorder="1" applyAlignment="1">
      <alignment horizontal="right" vertical="center"/>
    </xf>
    <xf numFmtId="41" fontId="11" fillId="0" borderId="0" xfId="11" applyNumberFormat="1" applyFont="1" applyFill="1" applyAlignment="1">
      <alignment horizontal="right" vertical="center"/>
    </xf>
    <xf numFmtId="165" fontId="10" fillId="0" borderId="0" xfId="0" applyNumberFormat="1" applyFont="1" applyFill="1" applyAlignment="1">
      <alignment horizontal="left" vertical="center" indent="1"/>
    </xf>
    <xf numFmtId="41" fontId="11" fillId="0" borderId="3" xfId="11" applyNumberFormat="1" applyFont="1" applyFill="1" applyBorder="1" applyAlignment="1">
      <alignment horizontal="right" vertical="center"/>
    </xf>
    <xf numFmtId="41" fontId="11" fillId="0" borderId="5" xfId="11" applyNumberFormat="1" applyFont="1" applyFill="1" applyBorder="1" applyAlignment="1">
      <alignment horizontal="right" vertical="center"/>
    </xf>
    <xf numFmtId="41" fontId="11" fillId="0" borderId="6" xfId="11" applyNumberFormat="1" applyFont="1" applyFill="1" applyBorder="1" applyAlignment="1">
      <alignment horizontal="right" vertical="center"/>
    </xf>
    <xf numFmtId="43" fontId="11" fillId="0" borderId="5" xfId="3" applyNumberFormat="1" applyFont="1" applyFill="1" applyBorder="1" applyAlignment="1">
      <alignment horizontal="right" vertical="center"/>
    </xf>
    <xf numFmtId="43" fontId="11" fillId="0" borderId="0" xfId="3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center" vertical="center"/>
    </xf>
    <xf numFmtId="166" fontId="11" fillId="0" borderId="0" xfId="3" applyNumberFormat="1" applyFont="1" applyFill="1" applyBorder="1" applyAlignment="1">
      <alignment horizontal="right" vertical="center"/>
    </xf>
    <xf numFmtId="165" fontId="13" fillId="0" borderId="0" xfId="0" applyNumberFormat="1" applyFont="1" applyFill="1" applyAlignment="1">
      <alignment horizontal="center" vertical="center"/>
    </xf>
    <xf numFmtId="166" fontId="11" fillId="0" borderId="0" xfId="3" applyNumberFormat="1" applyFont="1" applyFill="1" applyAlignment="1">
      <alignment horizontal="right" vertical="center"/>
    </xf>
    <xf numFmtId="171" fontId="11" fillId="0" borderId="0" xfId="3" applyNumberFormat="1" applyFont="1" applyFill="1" applyAlignment="1">
      <alignment horizontal="right" vertical="center"/>
    </xf>
    <xf numFmtId="165" fontId="12" fillId="0" borderId="0" xfId="0" applyNumberFormat="1" applyFont="1" applyFill="1" applyAlignment="1">
      <alignment horizontal="center" vertical="center"/>
    </xf>
    <xf numFmtId="166" fontId="11" fillId="0" borderId="6" xfId="3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left"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11" fillId="0" borderId="3" xfId="3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vertical="center"/>
    </xf>
    <xf numFmtId="166" fontId="11" fillId="0" borderId="5" xfId="3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9" fontId="11" fillId="0" borderId="0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horizontal="left" vertical="center" indent="1"/>
    </xf>
    <xf numFmtId="10" fontId="11" fillId="0" borderId="0" xfId="3" applyNumberFormat="1" applyFont="1" applyFill="1" applyAlignment="1">
      <alignment horizontal="right" vertical="center"/>
    </xf>
    <xf numFmtId="10" fontId="11" fillId="0" borderId="0" xfId="48" applyNumberFormat="1" applyFont="1" applyFill="1" applyBorder="1" applyAlignment="1">
      <alignment horizontal="right" vertical="center"/>
    </xf>
    <xf numFmtId="10" fontId="22" fillId="0" borderId="0" xfId="48" applyNumberFormat="1" applyFont="1" applyFill="1" applyBorder="1" applyAlignment="1">
      <alignment horizontal="right" vertical="center"/>
    </xf>
    <xf numFmtId="10" fontId="23" fillId="0" borderId="0" xfId="3" applyNumberFormat="1" applyFont="1" applyFill="1" applyAlignment="1">
      <alignment horizontal="right" vertical="center"/>
    </xf>
    <xf numFmtId="0" fontId="0" fillId="0" borderId="0" xfId="0" applyFill="1"/>
    <xf numFmtId="41" fontId="22" fillId="0" borderId="0" xfId="48" applyNumberFormat="1" applyFont="1" applyFill="1" applyBorder="1" applyAlignment="1">
      <alignment horizontal="right" vertical="center"/>
    </xf>
    <xf numFmtId="165" fontId="11" fillId="0" borderId="0" xfId="0" applyNumberFormat="1" applyFont="1" applyFill="1" applyAlignment="1">
      <alignment horizontal="left" vertical="center" indent="1"/>
    </xf>
    <xf numFmtId="171" fontId="11" fillId="0" borderId="0" xfId="5" applyNumberFormat="1" applyFont="1" applyFill="1" applyAlignment="1">
      <alignment horizontal="right" vertical="center"/>
    </xf>
    <xf numFmtId="171" fontId="11" fillId="0" borderId="3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20" borderId="0" xfId="0" applyFont="1" applyFill="1" applyAlignment="1">
      <alignment vertical="center"/>
    </xf>
    <xf numFmtId="0" fontId="6" fillId="20" borderId="0" xfId="0" applyFont="1" applyFill="1" applyAlignment="1">
      <alignment horizontal="center" vertical="center"/>
    </xf>
    <xf numFmtId="0" fontId="11" fillId="20" borderId="0" xfId="0" applyFont="1" applyFill="1" applyAlignment="1">
      <alignment horizontal="center" vertical="center"/>
    </xf>
    <xf numFmtId="165" fontId="11" fillId="20" borderId="0" xfId="0" applyNumberFormat="1" applyFont="1" applyFill="1" applyAlignment="1">
      <alignment horizontal="center" vertical="center"/>
    </xf>
    <xf numFmtId="0" fontId="10" fillId="20" borderId="0" xfId="0" applyFont="1" applyFill="1" applyAlignment="1">
      <alignment horizontal="center" vertical="center"/>
    </xf>
    <xf numFmtId="165" fontId="11" fillId="20" borderId="0" xfId="0" applyNumberFormat="1" applyFont="1" applyFill="1" applyAlignment="1">
      <alignment vertical="center"/>
    </xf>
    <xf numFmtId="41" fontId="11" fillId="20" borderId="0" xfId="3" applyNumberFormat="1" applyFont="1" applyFill="1" applyAlignment="1">
      <alignment horizontal="right" vertical="center"/>
    </xf>
    <xf numFmtId="170" fontId="11" fillId="20" borderId="0" xfId="5" applyNumberFormat="1" applyFont="1" applyFill="1" applyAlignment="1">
      <alignment horizontal="right" vertical="center"/>
    </xf>
    <xf numFmtId="41" fontId="11" fillId="20" borderId="4" xfId="11" applyNumberFormat="1" applyFont="1" applyFill="1" applyBorder="1" applyAlignment="1">
      <alignment horizontal="right" vertical="center"/>
    </xf>
    <xf numFmtId="41" fontId="11" fillId="20" borderId="4" xfId="3" applyNumberFormat="1" applyFont="1" applyFill="1" applyBorder="1" applyAlignment="1">
      <alignment horizontal="right" vertical="center"/>
    </xf>
    <xf numFmtId="168" fontId="11" fillId="20" borderId="0" xfId="50" applyNumberFormat="1" applyFont="1" applyFill="1" applyAlignment="1">
      <alignment horizontal="right" vertical="center"/>
    </xf>
    <xf numFmtId="168" fontId="11" fillId="20" borderId="0" xfId="48" applyNumberFormat="1" applyFont="1" applyFill="1" applyAlignment="1">
      <alignment horizontal="right" vertical="center"/>
    </xf>
    <xf numFmtId="41" fontId="11" fillId="20" borderId="0" xfId="11" applyNumberFormat="1" applyFont="1" applyFill="1" applyBorder="1" applyAlignment="1">
      <alignment horizontal="right" vertical="center"/>
    </xf>
    <xf numFmtId="41" fontId="11" fillId="20" borderId="0" xfId="11" applyNumberFormat="1" applyFont="1" applyFill="1" applyAlignment="1">
      <alignment horizontal="right" vertical="center"/>
    </xf>
    <xf numFmtId="0" fontId="0" fillId="20" borderId="0" xfId="0" applyFill="1"/>
    <xf numFmtId="41" fontId="11" fillId="20" borderId="0" xfId="3" applyNumberFormat="1" applyFont="1" applyFill="1" applyBorder="1" applyAlignment="1">
      <alignment horizontal="right" vertical="center"/>
    </xf>
    <xf numFmtId="41" fontId="11" fillId="20" borderId="3" xfId="3" applyNumberFormat="1" applyFont="1" applyFill="1" applyBorder="1" applyAlignment="1">
      <alignment horizontal="right" vertical="center"/>
    </xf>
    <xf numFmtId="41" fontId="11" fillId="20" borderId="3" xfId="11" applyNumberFormat="1" applyFont="1" applyFill="1" applyBorder="1" applyAlignment="1">
      <alignment horizontal="right" vertical="center"/>
    </xf>
    <xf numFmtId="41" fontId="11" fillId="20" borderId="5" xfId="11" applyNumberFormat="1" applyFont="1" applyFill="1" applyBorder="1" applyAlignment="1">
      <alignment horizontal="right" vertical="center"/>
    </xf>
    <xf numFmtId="41" fontId="11" fillId="20" borderId="5" xfId="3" applyNumberFormat="1" applyFont="1" applyFill="1" applyBorder="1" applyAlignment="1">
      <alignment horizontal="right" vertical="center"/>
    </xf>
    <xf numFmtId="10" fontId="23" fillId="20" borderId="0" xfId="3" applyNumberFormat="1" applyFont="1" applyFill="1" applyAlignment="1">
      <alignment horizontal="right" vertical="center"/>
    </xf>
    <xf numFmtId="10" fontId="22" fillId="20" borderId="0" xfId="48" applyNumberFormat="1" applyFont="1" applyFill="1" applyBorder="1" applyAlignment="1">
      <alignment horizontal="right" vertical="center"/>
    </xf>
    <xf numFmtId="10" fontId="11" fillId="20" borderId="0" xfId="3" applyNumberFormat="1" applyFont="1" applyFill="1" applyAlignment="1">
      <alignment horizontal="right" vertical="center"/>
    </xf>
    <xf numFmtId="41" fontId="11" fillId="20" borderId="6" xfId="11" applyNumberFormat="1" applyFont="1" applyFill="1" applyBorder="1" applyAlignment="1">
      <alignment horizontal="right" vertical="center"/>
    </xf>
    <xf numFmtId="43" fontId="11" fillId="20" borderId="0" xfId="3" applyNumberFormat="1" applyFont="1" applyFill="1" applyBorder="1" applyAlignment="1">
      <alignment horizontal="right" vertical="center"/>
    </xf>
    <xf numFmtId="10" fontId="23" fillId="0" borderId="0" xfId="48" applyNumberFormat="1" applyFont="1" applyFill="1" applyBorder="1" applyAlignment="1">
      <alignment horizontal="right" vertical="center"/>
    </xf>
    <xf numFmtId="43" fontId="11" fillId="0" borderId="0" xfId="3" applyFont="1" applyFill="1" applyAlignment="1">
      <alignment horizontal="left" vertical="center"/>
    </xf>
    <xf numFmtId="165" fontId="24" fillId="0" borderId="0" xfId="0" applyNumberFormat="1" applyFont="1" applyFill="1" applyAlignment="1">
      <alignment vertical="center"/>
    </xf>
    <xf numFmtId="165" fontId="24" fillId="0" borderId="0" xfId="0" applyNumberFormat="1" applyFont="1" applyFill="1" applyAlignment="1">
      <alignment horizontal="left" vertical="center"/>
    </xf>
    <xf numFmtId="166" fontId="24" fillId="0" borderId="0" xfId="0" applyNumberFormat="1" applyFont="1" applyFill="1" applyAlignment="1">
      <alignment vertical="center"/>
    </xf>
    <xf numFmtId="165" fontId="23" fillId="0" borderId="0" xfId="0" applyNumberFormat="1" applyFont="1" applyFill="1" applyAlignment="1">
      <alignment vertical="center"/>
    </xf>
    <xf numFmtId="10" fontId="23" fillId="20" borderId="0" xfId="48" applyNumberFormat="1" applyFont="1" applyFill="1" applyBorder="1" applyAlignment="1">
      <alignment horizontal="right" vertical="center"/>
    </xf>
    <xf numFmtId="165" fontId="23" fillId="20" borderId="0" xfId="0" applyNumberFormat="1" applyFont="1" applyFill="1" applyAlignment="1">
      <alignment vertical="center"/>
    </xf>
    <xf numFmtId="173" fontId="11" fillId="0" borderId="0" xfId="3" applyNumberFormat="1" applyFont="1" applyFill="1" applyAlignment="1">
      <alignment horizontal="right" vertical="center"/>
    </xf>
    <xf numFmtId="173" fontId="11" fillId="0" borderId="3" xfId="3" applyNumberFormat="1" applyFont="1" applyFill="1" applyBorder="1" applyAlignment="1">
      <alignment horizontal="right"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1" fillId="0" borderId="6" xfId="3" applyNumberFormat="1" applyFont="1" applyFill="1" applyBorder="1" applyAlignment="1">
      <alignment horizontal="right" vertical="center"/>
    </xf>
    <xf numFmtId="37" fontId="11" fillId="0" borderId="4" xfId="0" applyNumberFormat="1" applyFont="1" applyFill="1" applyBorder="1" applyAlignment="1" applyProtection="1">
      <alignment vertical="center"/>
      <protection locked="0"/>
    </xf>
    <xf numFmtId="37" fontId="11" fillId="0" borderId="5" xfId="0" applyNumberFormat="1" applyFont="1" applyFill="1" applyBorder="1" applyAlignment="1" applyProtection="1">
      <alignment vertical="center"/>
      <protection locked="0"/>
    </xf>
    <xf numFmtId="37" fontId="11" fillId="0" borderId="0" xfId="3" applyNumberFormat="1" applyFont="1" applyFill="1" applyAlignment="1">
      <alignment vertical="center"/>
    </xf>
    <xf numFmtId="37" fontId="11" fillId="0" borderId="0" xfId="5" applyNumberFormat="1" applyFont="1" applyFill="1" applyAlignment="1">
      <alignment vertical="center"/>
    </xf>
    <xf numFmtId="37" fontId="11" fillId="0" borderId="0" xfId="10" applyNumberFormat="1" applyFont="1" applyFill="1" applyBorder="1" applyAlignment="1" applyProtection="1">
      <alignment vertical="center"/>
      <protection locked="0"/>
    </xf>
    <xf numFmtId="37" fontId="11" fillId="0" borderId="4" xfId="3" applyNumberFormat="1" applyFont="1" applyFill="1" applyBorder="1" applyAlignment="1">
      <alignment vertical="center"/>
    </xf>
    <xf numFmtId="37" fontId="11" fillId="0" borderId="4" xfId="10" applyNumberFormat="1" applyFont="1" applyFill="1" applyBorder="1" applyAlignment="1" applyProtection="1">
      <alignment vertical="center"/>
      <protection locked="0"/>
    </xf>
    <xf numFmtId="37" fontId="11" fillId="0" borderId="4" xfId="9" applyNumberFormat="1" applyFont="1" applyFill="1" applyBorder="1" applyAlignment="1" applyProtection="1">
      <alignment vertical="center"/>
      <protection locked="0"/>
    </xf>
    <xf numFmtId="37" fontId="11" fillId="0" borderId="0" xfId="9" applyNumberFormat="1" applyFont="1" applyFill="1" applyBorder="1" applyAlignment="1" applyProtection="1">
      <alignment vertical="center"/>
      <protection locked="0"/>
    </xf>
    <xf numFmtId="37" fontId="11" fillId="0" borderId="5" xfId="3" applyNumberFormat="1" applyFont="1" applyFill="1" applyBorder="1" applyAlignment="1">
      <alignment vertical="center"/>
    </xf>
    <xf numFmtId="37" fontId="11" fillId="0" borderId="5" xfId="10" applyNumberFormat="1" applyFont="1" applyFill="1" applyBorder="1" applyAlignment="1" applyProtection="1">
      <alignment vertical="center"/>
      <protection locked="0"/>
    </xf>
    <xf numFmtId="37" fontId="11" fillId="0" borderId="5" xfId="9" applyNumberFormat="1" applyFont="1" applyFill="1" applyBorder="1" applyAlignment="1" applyProtection="1">
      <alignment vertical="center"/>
      <protection locked="0"/>
    </xf>
    <xf numFmtId="37" fontId="11" fillId="0" borderId="0" xfId="0" applyNumberFormat="1" applyFont="1" applyFill="1" applyAlignment="1">
      <alignment vertical="center"/>
    </xf>
    <xf numFmtId="37" fontId="11" fillId="0" borderId="3" xfId="0" applyNumberFormat="1" applyFont="1" applyFill="1" applyBorder="1" applyAlignment="1" applyProtection="1">
      <alignment vertical="center"/>
      <protection locked="0"/>
    </xf>
    <xf numFmtId="37" fontId="11" fillId="0" borderId="0" xfId="3" applyNumberFormat="1" applyFont="1" applyFill="1" applyBorder="1" applyAlignment="1">
      <alignment vertical="center"/>
    </xf>
    <xf numFmtId="37" fontId="11" fillId="0" borderId="3" xfId="9" applyNumberFormat="1" applyFont="1" applyFill="1" applyBorder="1" applyAlignment="1" applyProtection="1">
      <alignment vertical="center"/>
      <protection locked="0"/>
    </xf>
    <xf numFmtId="37" fontId="11" fillId="0" borderId="4" xfId="5" applyNumberFormat="1" applyFont="1" applyFill="1" applyBorder="1" applyAlignment="1">
      <alignment vertical="center"/>
    </xf>
    <xf numFmtId="37" fontId="11" fillId="0" borderId="0" xfId="48" applyNumberFormat="1" applyFont="1" applyFill="1" applyAlignment="1">
      <alignment vertical="center"/>
    </xf>
    <xf numFmtId="37" fontId="23" fillId="0" borderId="0" xfId="48" applyNumberFormat="1" applyFont="1" applyFill="1" applyBorder="1" applyAlignment="1">
      <alignment vertical="center"/>
    </xf>
    <xf numFmtId="37" fontId="23" fillId="0" borderId="0" xfId="3" applyNumberFormat="1" applyFont="1" applyFill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176" fontId="11" fillId="0" borderId="0" xfId="0" applyNumberFormat="1" applyFont="1" applyFill="1" applyAlignment="1">
      <alignment vertical="center"/>
    </xf>
    <xf numFmtId="37" fontId="11" fillId="0" borderId="0" xfId="3" applyNumberFormat="1" applyFont="1" applyFill="1" applyBorder="1" applyAlignment="1" applyProtection="1">
      <alignment vertical="center"/>
      <protection locked="0"/>
    </xf>
    <xf numFmtId="37" fontId="11" fillId="0" borderId="3" xfId="3" applyNumberFormat="1" applyFont="1" applyFill="1" applyBorder="1" applyAlignment="1" applyProtection="1">
      <alignment vertical="center"/>
      <protection locked="0"/>
    </xf>
    <xf numFmtId="37" fontId="11" fillId="0" borderId="6" xfId="3" applyNumberFormat="1" applyFont="1" applyFill="1" applyBorder="1" applyAlignment="1" applyProtection="1">
      <alignment vertical="center"/>
      <protection locked="0"/>
    </xf>
    <xf numFmtId="166" fontId="23" fillId="0" borderId="0" xfId="3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left" vertical="center"/>
    </xf>
    <xf numFmtId="41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41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1" fontId="11" fillId="0" borderId="0" xfId="0" applyNumberFormat="1" applyFont="1" applyFill="1"/>
    <xf numFmtId="41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vertical="center"/>
    </xf>
    <xf numFmtId="174" fontId="11" fillId="0" borderId="0" xfId="3" applyNumberFormat="1" applyFont="1" applyFill="1" applyBorder="1" applyAlignment="1">
      <alignment horizontal="right" vertical="center"/>
    </xf>
    <xf numFmtId="174" fontId="11" fillId="0" borderId="0" xfId="3" applyNumberFormat="1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NumberFormat="1" applyFont="1" applyFill="1" applyAlignment="1">
      <alignment vertical="center"/>
    </xf>
    <xf numFmtId="173" fontId="11" fillId="0" borderId="0" xfId="3" applyNumberFormat="1" applyFont="1" applyFill="1" applyAlignment="1">
      <alignment vertical="center"/>
    </xf>
    <xf numFmtId="173" fontId="11" fillId="0" borderId="0" xfId="3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41" fontId="10" fillId="0" borderId="0" xfId="0" applyNumberFormat="1" applyFont="1" applyFill="1"/>
    <xf numFmtId="173" fontId="11" fillId="0" borderId="0" xfId="5" applyNumberFormat="1" applyFont="1" applyFill="1" applyAlignment="1">
      <alignment horizontal="center" vertical="center"/>
    </xf>
    <xf numFmtId="173" fontId="11" fillId="0" borderId="3" xfId="5" applyNumberFormat="1" applyFont="1" applyFill="1" applyBorder="1" applyAlignment="1">
      <alignment horizontal="center" vertical="center"/>
    </xf>
    <xf numFmtId="0" fontId="7" fillId="0" borderId="0" xfId="89" applyFont="1" applyFill="1"/>
    <xf numFmtId="0" fontId="14" fillId="0" borderId="0" xfId="0" applyFont="1" applyFill="1" applyAlignment="1">
      <alignment vertical="center"/>
    </xf>
    <xf numFmtId="169" fontId="11" fillId="0" borderId="0" xfId="4" applyNumberFormat="1" applyFont="1" applyFill="1" applyAlignment="1">
      <alignment vertical="center"/>
    </xf>
    <xf numFmtId="0" fontId="11" fillId="0" borderId="0" xfId="89" applyFont="1" applyFill="1"/>
    <xf numFmtId="165" fontId="11" fillId="0" borderId="0" xfId="0" applyNumberFormat="1" applyFont="1" applyFill="1" applyAlignment="1">
      <alignment horizontal="left" vertical="center"/>
    </xf>
    <xf numFmtId="41" fontId="10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5" fontId="6" fillId="0" borderId="0" xfId="0" quotePrefix="1" applyNumberFormat="1" applyFont="1" applyFill="1" applyAlignment="1">
      <alignment horizontal="left" vertical="center"/>
    </xf>
    <xf numFmtId="165" fontId="11" fillId="0" borderId="0" xfId="0" quotePrefix="1" applyNumberFormat="1" applyFont="1" applyFill="1" applyAlignment="1">
      <alignment horizontal="left" vertical="center"/>
    </xf>
    <xf numFmtId="165" fontId="7" fillId="0" borderId="0" xfId="0" quotePrefix="1" applyNumberFormat="1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 indent="2" shrinkToFit="1"/>
    </xf>
    <xf numFmtId="0" fontId="7" fillId="0" borderId="0" xfId="0" quotePrefix="1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 indent="2"/>
    </xf>
    <xf numFmtId="0" fontId="7" fillId="0" borderId="0" xfId="0" quotePrefix="1" applyFont="1" applyFill="1" applyAlignment="1">
      <alignment horizontal="left" vertical="center" indent="4"/>
    </xf>
    <xf numFmtId="165" fontId="6" fillId="0" borderId="0" xfId="0" quotePrefix="1" applyNumberFormat="1" applyFont="1" applyFill="1" applyAlignment="1">
      <alignment vertical="center"/>
    </xf>
    <xf numFmtId="165" fontId="6" fillId="0" borderId="0" xfId="0" quotePrefix="1" applyNumberFormat="1" applyFont="1" applyFill="1" applyAlignment="1">
      <alignment horizontal="center" vertical="center"/>
    </xf>
    <xf numFmtId="165" fontId="6" fillId="0" borderId="0" xfId="0" quotePrefix="1" applyNumberFormat="1" applyFont="1" applyFill="1" applyAlignment="1">
      <alignment horizontal="left" vertical="center" indent="1"/>
    </xf>
    <xf numFmtId="165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166" fontId="27" fillId="0" borderId="0" xfId="3" applyNumberFormat="1" applyFont="1" applyFill="1" applyAlignment="1">
      <alignment vertical="center"/>
    </xf>
    <xf numFmtId="166" fontId="27" fillId="0" borderId="0" xfId="3" applyNumberFormat="1" applyFont="1" applyFill="1" applyAlignment="1">
      <alignment horizontal="left" vertical="center"/>
    </xf>
    <xf numFmtId="166" fontId="28" fillId="0" borderId="0" xfId="3" applyNumberFormat="1" applyFont="1" applyFill="1" applyAlignment="1">
      <alignment horizontal="center" vertical="center"/>
    </xf>
    <xf numFmtId="0" fontId="28" fillId="0" borderId="0" xfId="3" applyNumberFormat="1" applyFont="1" applyFill="1" applyAlignment="1">
      <alignment horizontal="center" vertical="center"/>
    </xf>
    <xf numFmtId="166" fontId="28" fillId="0" borderId="0" xfId="3" applyNumberFormat="1" applyFont="1" applyFill="1" applyAlignment="1">
      <alignment horizontal="left" vertical="center"/>
    </xf>
    <xf numFmtId="166" fontId="27" fillId="0" borderId="0" xfId="3" applyNumberFormat="1" applyFont="1" applyFill="1" applyAlignment="1">
      <alignment horizontal="center" vertical="center"/>
    </xf>
    <xf numFmtId="166" fontId="29" fillId="0" borderId="0" xfId="3" applyNumberFormat="1" applyFont="1" applyFill="1" applyAlignment="1">
      <alignment horizontal="center" vertical="center"/>
    </xf>
    <xf numFmtId="166" fontId="27" fillId="0" borderId="0" xfId="3" applyNumberFormat="1" applyFont="1" applyFill="1" applyAlignment="1">
      <alignment horizontal="right" vertical="center"/>
    </xf>
    <xf numFmtId="166" fontId="29" fillId="0" borderId="0" xfId="3" applyNumberFormat="1" applyFont="1" applyFill="1" applyAlignment="1">
      <alignment horizontal="right" vertical="center"/>
    </xf>
    <xf numFmtId="166" fontId="27" fillId="0" borderId="0" xfId="3" applyNumberFormat="1" applyFont="1" applyFill="1" applyAlignment="1">
      <alignment horizontal="left" vertical="center" indent="2"/>
    </xf>
    <xf numFmtId="173" fontId="27" fillId="0" borderId="0" xfId="5" applyNumberFormat="1" applyFont="1" applyFill="1" applyAlignment="1">
      <alignment horizontal="center" vertical="center"/>
    </xf>
    <xf numFmtId="166" fontId="27" fillId="0" borderId="3" xfId="3" applyNumberFormat="1" applyFont="1" applyFill="1" applyBorder="1" applyAlignment="1">
      <alignment horizontal="right" vertical="center"/>
    </xf>
    <xf numFmtId="166" fontId="29" fillId="0" borderId="0" xfId="3" applyNumberFormat="1" applyFont="1" applyFill="1" applyBorder="1" applyAlignment="1">
      <alignment horizontal="right" vertical="center"/>
    </xf>
    <xf numFmtId="166" fontId="27" fillId="0" borderId="0" xfId="3" applyNumberFormat="1" applyFont="1" applyFill="1" applyBorder="1" applyAlignment="1">
      <alignment horizontal="right" vertical="center"/>
    </xf>
    <xf numFmtId="173" fontId="27" fillId="0" borderId="3" xfId="5" applyNumberFormat="1" applyFont="1" applyFill="1" applyBorder="1" applyAlignment="1">
      <alignment horizontal="center" vertical="center"/>
    </xf>
    <xf numFmtId="166" fontId="28" fillId="0" borderId="0" xfId="3" applyNumberFormat="1" applyFont="1" applyFill="1" applyAlignment="1">
      <alignment horizontal="left" vertical="center" indent="4"/>
    </xf>
    <xf numFmtId="166" fontId="27" fillId="0" borderId="4" xfId="3" applyNumberFormat="1" applyFont="1" applyFill="1" applyBorder="1" applyAlignment="1">
      <alignment horizontal="right" vertical="center"/>
    </xf>
    <xf numFmtId="166" fontId="28" fillId="0" borderId="0" xfId="3" applyNumberFormat="1" applyFont="1" applyFill="1" applyAlignment="1">
      <alignment vertical="center"/>
    </xf>
    <xf numFmtId="166" fontId="31" fillId="0" borderId="0" xfId="3" applyNumberFormat="1" applyFont="1" applyFill="1" applyAlignment="1">
      <alignment vertical="center"/>
    </xf>
    <xf numFmtId="166" fontId="27" fillId="0" borderId="0" xfId="3" applyNumberFormat="1" applyFont="1" applyFill="1" applyBorder="1" applyAlignment="1">
      <alignment vertical="center"/>
    </xf>
    <xf numFmtId="166" fontId="27" fillId="0" borderId="4" xfId="3" applyNumberFormat="1" applyFont="1" applyFill="1" applyBorder="1" applyAlignment="1">
      <alignment vertical="center"/>
    </xf>
    <xf numFmtId="166" fontId="27" fillId="0" borderId="3" xfId="3" applyNumberFormat="1" applyFont="1" applyFill="1" applyBorder="1" applyAlignment="1">
      <alignment vertical="center"/>
    </xf>
    <xf numFmtId="166" fontId="27" fillId="0" borderId="5" xfId="3" applyNumberFormat="1" applyFont="1" applyFill="1" applyBorder="1" applyAlignment="1">
      <alignment vertical="center"/>
    </xf>
    <xf numFmtId="165" fontId="32" fillId="0" borderId="0" xfId="0" quotePrefix="1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3" fillId="0" borderId="3" xfId="0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34" fillId="0" borderId="3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165" fontId="34" fillId="0" borderId="0" xfId="0" applyNumberFormat="1" applyFont="1" applyFill="1" applyAlignment="1">
      <alignment horizontal="center" vertical="center"/>
    </xf>
    <xf numFmtId="41" fontId="33" fillId="0" borderId="0" xfId="0" applyNumberFormat="1" applyFont="1" applyFill="1" applyAlignment="1">
      <alignment horizontal="center" vertical="center"/>
    </xf>
    <xf numFmtId="41" fontId="33" fillId="0" borderId="0" xfId="0" applyNumberFormat="1" applyFont="1" applyFill="1" applyBorder="1" applyAlignment="1">
      <alignment horizontal="center" vertical="center"/>
    </xf>
    <xf numFmtId="165" fontId="33" fillId="0" borderId="0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vertical="center"/>
    </xf>
    <xf numFmtId="165" fontId="33" fillId="0" borderId="0" xfId="0" applyNumberFormat="1" applyFont="1" applyFill="1" applyAlignment="1">
      <alignment vertical="center"/>
    </xf>
    <xf numFmtId="165" fontId="33" fillId="0" borderId="0" xfId="0" applyNumberFormat="1" applyFont="1" applyFill="1" applyBorder="1" applyAlignment="1">
      <alignment vertical="center"/>
    </xf>
    <xf numFmtId="41" fontId="33" fillId="0" borderId="0" xfId="0" applyNumberFormat="1" applyFont="1" applyFill="1" applyAlignment="1">
      <alignment horizontal="right" vertical="center"/>
    </xf>
    <xf numFmtId="41" fontId="33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NumberFormat="1" applyFont="1" applyFill="1" applyAlignment="1">
      <alignment vertical="center"/>
    </xf>
    <xf numFmtId="0" fontId="34" fillId="0" borderId="0" xfId="0" applyNumberFormat="1" applyFont="1" applyFill="1" applyAlignment="1">
      <alignment horizontal="center" vertical="center"/>
    </xf>
    <xf numFmtId="173" fontId="34" fillId="0" borderId="0" xfId="3" applyNumberFormat="1" applyFont="1" applyFill="1" applyBorder="1" applyAlignment="1">
      <alignment horizontal="right" vertical="center"/>
    </xf>
    <xf numFmtId="173" fontId="34" fillId="0" borderId="0" xfId="3" applyNumberFormat="1" applyFont="1" applyFill="1" applyBorder="1" applyAlignment="1">
      <alignment vertical="center"/>
    </xf>
    <xf numFmtId="173" fontId="34" fillId="0" borderId="0" xfId="3" applyNumberFormat="1" applyFont="1" applyFill="1" applyBorder="1" applyAlignment="1">
      <alignment horizontal="center" vertical="center"/>
    </xf>
    <xf numFmtId="173" fontId="34" fillId="0" borderId="0" xfId="5" applyNumberFormat="1" applyFont="1" applyFill="1" applyAlignment="1">
      <alignment horizontal="center" vertical="center"/>
    </xf>
    <xf numFmtId="173" fontId="34" fillId="0" borderId="0" xfId="3" applyNumberFormat="1" applyFont="1" applyFill="1" applyAlignment="1">
      <alignment horizontal="right" vertical="center"/>
    </xf>
    <xf numFmtId="0" fontId="34" fillId="0" borderId="0" xfId="0" applyNumberFormat="1" applyFont="1" applyFill="1" applyAlignment="1">
      <alignment horizontal="left" vertical="center"/>
    </xf>
    <xf numFmtId="173" fontId="34" fillId="0" borderId="0" xfId="3" applyNumberFormat="1" applyFont="1" applyFill="1" applyAlignment="1">
      <alignment vertical="center"/>
    </xf>
    <xf numFmtId="173" fontId="34" fillId="0" borderId="3" xfId="3" applyNumberFormat="1" applyFont="1" applyFill="1" applyBorder="1" applyAlignment="1">
      <alignment horizontal="center" vertical="center"/>
    </xf>
    <xf numFmtId="173" fontId="34" fillId="0" borderId="3" xfId="3" applyNumberFormat="1" applyFont="1" applyFill="1" applyBorder="1" applyAlignment="1">
      <alignment vertical="center"/>
    </xf>
    <xf numFmtId="173" fontId="34" fillId="0" borderId="3" xfId="3" applyNumberFormat="1" applyFont="1" applyFill="1" applyBorder="1" applyAlignment="1">
      <alignment horizontal="right" vertical="center"/>
    </xf>
    <xf numFmtId="0" fontId="34" fillId="0" borderId="0" xfId="0" applyNumberFormat="1" applyFont="1" applyFill="1" applyAlignment="1">
      <alignment vertical="center"/>
    </xf>
    <xf numFmtId="173" fontId="34" fillId="0" borderId="6" xfId="3" applyNumberFormat="1" applyFont="1" applyFill="1" applyBorder="1" applyAlignment="1">
      <alignment horizontal="center" vertical="center"/>
    </xf>
    <xf numFmtId="173" fontId="34" fillId="0" borderId="6" xfId="3" applyNumberFormat="1" applyFont="1" applyFill="1" applyBorder="1" applyAlignment="1">
      <alignment vertical="center"/>
    </xf>
    <xf numFmtId="175" fontId="34" fillId="0" borderId="0" xfId="3" applyNumberFormat="1" applyFont="1" applyFill="1" applyBorder="1" applyAlignment="1">
      <alignment horizontal="center" vertical="center"/>
    </xf>
    <xf numFmtId="37" fontId="34" fillId="0" borderId="0" xfId="3" applyNumberFormat="1" applyFont="1" applyFill="1" applyBorder="1" applyAlignment="1">
      <alignment horizontal="right" vertical="center"/>
    </xf>
    <xf numFmtId="172" fontId="34" fillId="0" borderId="0" xfId="3" applyNumberFormat="1" applyFont="1" applyFill="1" applyBorder="1" applyAlignment="1">
      <alignment horizontal="right"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Alignment="1">
      <alignment vertical="center"/>
    </xf>
    <xf numFmtId="41" fontId="34" fillId="0" borderId="0" xfId="0" applyNumberFormat="1" applyFont="1" applyFill="1" applyAlignment="1">
      <alignment horizontal="right" vertical="center"/>
    </xf>
    <xf numFmtId="41" fontId="34" fillId="0" borderId="0" xfId="0" applyNumberFormat="1" applyFont="1" applyFill="1" applyAlignment="1">
      <alignment vertical="center"/>
    </xf>
    <xf numFmtId="173" fontId="34" fillId="0" borderId="3" xfId="5" applyNumberFormat="1" applyFont="1" applyFill="1" applyBorder="1" applyAlignment="1">
      <alignment horizontal="center" vertical="center"/>
    </xf>
    <xf numFmtId="173" fontId="34" fillId="0" borderId="0" xfId="5" applyNumberFormat="1" applyFont="1" applyFill="1" applyBorder="1" applyAlignment="1">
      <alignment horizontal="center" vertical="center"/>
    </xf>
    <xf numFmtId="41" fontId="33" fillId="0" borderId="3" xfId="0" applyNumberFormat="1" applyFont="1" applyFill="1" applyBorder="1" applyAlignment="1">
      <alignment horizontal="center" vertical="center"/>
    </xf>
    <xf numFmtId="41" fontId="33" fillId="0" borderId="4" xfId="0" applyNumberFormat="1" applyFont="1" applyFill="1" applyBorder="1" applyAlignment="1">
      <alignment horizontal="center" vertical="center"/>
    </xf>
    <xf numFmtId="41" fontId="10" fillId="0" borderId="3" xfId="0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5" fontId="33" fillId="0" borderId="3" xfId="0" applyNumberFormat="1" applyFont="1" applyFill="1" applyBorder="1" applyAlignment="1">
      <alignment horizontal="center" vertical="center"/>
    </xf>
    <xf numFmtId="165" fontId="33" fillId="0" borderId="7" xfId="0" applyNumberFormat="1" applyFont="1" applyFill="1" applyBorder="1" applyAlignment="1">
      <alignment horizontal="center" vertical="center" wrapText="1"/>
    </xf>
    <xf numFmtId="41" fontId="33" fillId="0" borderId="0" xfId="0" quotePrefix="1" applyNumberFormat="1" applyFont="1" applyFill="1" applyBorder="1" applyAlignment="1">
      <alignment horizontal="center" vertical="center"/>
    </xf>
    <xf numFmtId="165" fontId="33" fillId="0" borderId="3" xfId="0" quotePrefix="1" applyNumberFormat="1" applyFont="1" applyFill="1" applyBorder="1" applyAlignment="1">
      <alignment horizontal="center" vertical="center" wrapText="1"/>
    </xf>
    <xf numFmtId="165" fontId="33" fillId="0" borderId="0" xfId="0" applyNumberFormat="1" applyFont="1" applyFill="1" applyBorder="1" applyAlignment="1">
      <alignment vertical="center" wrapText="1"/>
    </xf>
    <xf numFmtId="41" fontId="10" fillId="0" borderId="7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horizontal="center" vertical="center" wrapText="1"/>
    </xf>
    <xf numFmtId="41" fontId="10" fillId="0" borderId="7" xfId="0" applyNumberFormat="1" applyFont="1" applyFill="1" applyBorder="1" applyAlignment="1">
      <alignment vertical="center" wrapText="1"/>
    </xf>
    <xf numFmtId="41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 wrapText="1"/>
    </xf>
    <xf numFmtId="41" fontId="11" fillId="0" borderId="0" xfId="9" applyNumberFormat="1" applyFont="1" applyFill="1" applyBorder="1" applyAlignment="1" applyProtection="1">
      <alignment horizontal="right" vertical="center"/>
      <protection locked="0"/>
    </xf>
    <xf numFmtId="41" fontId="11" fillId="0" borderId="0" xfId="5" applyNumberFormat="1" applyFont="1" applyFill="1" applyAlignment="1">
      <alignment horizontal="right" vertical="center"/>
    </xf>
    <xf numFmtId="41" fontId="11" fillId="0" borderId="0" xfId="9" applyNumberFormat="1" applyFont="1" applyFill="1" applyAlignment="1">
      <alignment horizontal="right" vertical="center"/>
    </xf>
    <xf numFmtId="41" fontId="11" fillId="0" borderId="0" xfId="9" applyNumberFormat="1" applyFont="1" applyFill="1" applyBorder="1" applyAlignment="1" applyProtection="1">
      <alignment horizontal="center" vertical="center"/>
      <protection locked="0"/>
    </xf>
    <xf numFmtId="166" fontId="11" fillId="0" borderId="0" xfId="9" applyNumberFormat="1" applyFont="1" applyFill="1" applyAlignment="1">
      <alignment horizontal="right" vertical="center"/>
    </xf>
    <xf numFmtId="173" fontId="11" fillId="0" borderId="0" xfId="9" applyNumberFormat="1" applyFont="1" applyFill="1" applyAlignment="1">
      <alignment horizontal="right" vertical="center"/>
    </xf>
    <xf numFmtId="173" fontId="11" fillId="0" borderId="0" xfId="5" applyNumberFormat="1" applyFont="1" applyFill="1" applyAlignment="1">
      <alignment vertical="center"/>
    </xf>
    <xf numFmtId="41" fontId="11" fillId="0" borderId="5" xfId="5" applyNumberFormat="1" applyFont="1" applyFill="1" applyBorder="1" applyAlignment="1">
      <alignment horizontal="right" vertical="center"/>
    </xf>
    <xf numFmtId="41" fontId="11" fillId="0" borderId="0" xfId="9" applyNumberFormat="1" applyFont="1" applyFill="1" applyBorder="1" applyAlignment="1" applyProtection="1">
      <alignment vertical="center"/>
      <protection locked="0"/>
    </xf>
    <xf numFmtId="41" fontId="11" fillId="0" borderId="3" xfId="5" applyNumberFormat="1" applyFont="1" applyFill="1" applyBorder="1" applyAlignment="1">
      <alignment horizontal="right" vertical="center"/>
    </xf>
    <xf numFmtId="41" fontId="11" fillId="0" borderId="3" xfId="9" applyNumberFormat="1" applyFont="1" applyFill="1" applyBorder="1" applyAlignment="1">
      <alignment horizontal="right" vertical="center"/>
    </xf>
    <xf numFmtId="173" fontId="11" fillId="0" borderId="3" xfId="5" applyNumberFormat="1" applyFont="1" applyFill="1" applyBorder="1" applyAlignment="1">
      <alignment horizontal="right" vertical="center"/>
    </xf>
    <xf numFmtId="41" fontId="34" fillId="0" borderId="0" xfId="7" applyNumberFormat="1" applyFont="1" applyFill="1" applyAlignment="1">
      <alignment horizontal="right" vertical="center"/>
    </xf>
    <xf numFmtId="41" fontId="34" fillId="0" borderId="0" xfId="7" applyNumberFormat="1" applyFont="1" applyFill="1" applyAlignment="1">
      <alignment vertical="center"/>
    </xf>
    <xf numFmtId="173" fontId="34" fillId="0" borderId="0" xfId="9" applyNumberFormat="1" applyFont="1" applyFill="1" applyBorder="1" applyAlignment="1">
      <alignment vertical="center"/>
    </xf>
    <xf numFmtId="41" fontId="34" fillId="0" borderId="0" xfId="5" applyNumberFormat="1" applyFont="1" applyFill="1" applyBorder="1" applyAlignment="1">
      <alignment horizontal="right" vertical="center"/>
    </xf>
    <xf numFmtId="173" fontId="11" fillId="0" borderId="0" xfId="5" applyNumberFormat="1" applyFont="1" applyFill="1" applyBorder="1" applyAlignment="1">
      <alignment horizontal="center" vertical="center"/>
    </xf>
    <xf numFmtId="173" fontId="11" fillId="0" borderId="5" xfId="3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/>
    </xf>
    <xf numFmtId="173" fontId="11" fillId="0" borderId="7" xfId="3" applyNumberFormat="1" applyFont="1" applyFill="1" applyBorder="1" applyAlignment="1">
      <alignment horizontal="right" vertical="center"/>
    </xf>
    <xf numFmtId="173" fontId="11" fillId="0" borderId="0" xfId="3" applyNumberFormat="1" applyFont="1" applyFill="1" applyBorder="1" applyAlignment="1">
      <alignment vertical="center"/>
    </xf>
    <xf numFmtId="37" fontId="11" fillId="0" borderId="0" xfId="5" applyNumberFormat="1" applyFont="1" applyFill="1" applyBorder="1" applyAlignment="1">
      <alignment vertical="center"/>
    </xf>
    <xf numFmtId="37" fontId="11" fillId="0" borderId="7" xfId="5" applyNumberFormat="1" applyFont="1" applyFill="1" applyBorder="1" applyAlignment="1">
      <alignment vertical="center"/>
    </xf>
    <xf numFmtId="41" fontId="33" fillId="0" borderId="3" xfId="0" applyNumberFormat="1" applyFont="1" applyFill="1" applyBorder="1" applyAlignment="1">
      <alignment horizontal="center" vertical="center"/>
    </xf>
    <xf numFmtId="41" fontId="10" fillId="0" borderId="3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left" vertical="center" wrapText="1"/>
    </xf>
    <xf numFmtId="166" fontId="26" fillId="0" borderId="0" xfId="3" applyNumberFormat="1" applyFont="1" applyFill="1" applyAlignment="1">
      <alignment horizontal="center" vertical="center"/>
    </xf>
    <xf numFmtId="166" fontId="27" fillId="0" borderId="0" xfId="3" applyNumberFormat="1" applyFont="1" applyFill="1" applyAlignment="1">
      <alignment horizontal="left" vertical="center" indent="3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4" fillId="0" borderId="0" xfId="0" applyNumberFormat="1" applyFont="1" applyFill="1" applyAlignment="1">
      <alignment horizontal="left" vertical="center" indent="1"/>
    </xf>
    <xf numFmtId="173" fontId="11" fillId="0" borderId="7" xfId="5" applyNumberFormat="1" applyFont="1" applyFill="1" applyBorder="1" applyAlignment="1">
      <alignment horizontal="center" vertical="center"/>
    </xf>
    <xf numFmtId="173" fontId="34" fillId="0" borderId="6" xfId="5" applyNumberFormat="1" applyFont="1" applyFill="1" applyBorder="1" applyAlignment="1">
      <alignment horizontal="center" vertical="center"/>
    </xf>
    <xf numFmtId="173" fontId="11" fillId="0" borderId="6" xfId="5" applyNumberFormat="1" applyFont="1" applyFill="1" applyBorder="1" applyAlignment="1">
      <alignment horizontal="center" vertical="center"/>
    </xf>
    <xf numFmtId="166" fontId="26" fillId="0" borderId="0" xfId="3" applyNumberFormat="1" applyFont="1" applyFill="1" applyAlignment="1">
      <alignment horizontal="center" vertical="center"/>
    </xf>
    <xf numFmtId="0" fontId="33" fillId="0" borderId="0" xfId="0" quotePrefix="1" applyNumberFormat="1" applyFont="1" applyFill="1" applyAlignment="1">
      <alignment horizontal="left" vertical="center" indent="1"/>
    </xf>
    <xf numFmtId="174" fontId="11" fillId="0" borderId="0" xfId="3" applyNumberFormat="1" applyFont="1" applyFill="1" applyBorder="1" applyAlignment="1">
      <alignment horizontal="center" vertical="center"/>
    </xf>
    <xf numFmtId="174" fontId="11" fillId="0" borderId="3" xfId="3" applyNumberFormat="1" applyFont="1" applyFill="1" applyBorder="1" applyAlignment="1">
      <alignment horizontal="center" vertical="center"/>
    </xf>
    <xf numFmtId="174" fontId="11" fillId="0" borderId="3" xfId="3" applyNumberFormat="1" applyFont="1" applyFill="1" applyBorder="1" applyAlignment="1">
      <alignment horizontal="right" vertical="center"/>
    </xf>
    <xf numFmtId="165" fontId="34" fillId="0" borderId="0" xfId="0" applyNumberFormat="1" applyFont="1" applyFill="1" applyAlignment="1">
      <alignment horizontal="left" vertical="center"/>
    </xf>
    <xf numFmtId="0" fontId="10" fillId="0" borderId="0" xfId="0" quotePrefix="1" applyNumberFormat="1" applyFont="1" applyFill="1" applyAlignment="1">
      <alignment horizontal="left" vertical="center" indent="1"/>
    </xf>
    <xf numFmtId="41" fontId="33" fillId="0" borderId="0" xfId="0" applyNumberFormat="1" applyFont="1" applyFill="1" applyBorder="1" applyAlignment="1">
      <alignment vertical="center"/>
    </xf>
    <xf numFmtId="0" fontId="34" fillId="0" borderId="0" xfId="0" quotePrefix="1" applyNumberFormat="1" applyFont="1" applyFill="1" applyAlignment="1">
      <alignment horizontal="left" vertical="center" indent="1"/>
    </xf>
    <xf numFmtId="0" fontId="11" fillId="0" borderId="0" xfId="0" quotePrefix="1" applyNumberFormat="1" applyFont="1" applyFill="1" applyAlignment="1">
      <alignment horizontal="left" vertical="center" indent="1"/>
    </xf>
    <xf numFmtId="0" fontId="11" fillId="0" borderId="0" xfId="0" quotePrefix="1" applyFont="1" applyFill="1" applyAlignment="1">
      <alignment horizontal="left" vertical="center" indent="4"/>
    </xf>
    <xf numFmtId="0" fontId="11" fillId="0" borderId="0" xfId="0" applyFont="1" applyFill="1" applyAlignment="1">
      <alignment horizontal="left" vertical="center" indent="5"/>
    </xf>
    <xf numFmtId="37" fontId="11" fillId="0" borderId="0" xfId="5" applyNumberFormat="1" applyFont="1" applyFill="1" applyAlignment="1">
      <alignment horizontal="right" vertical="center"/>
    </xf>
    <xf numFmtId="37" fontId="11" fillId="0" borderId="0" xfId="3" applyNumberFormat="1" applyFont="1" applyFill="1" applyBorder="1" applyAlignment="1">
      <alignment horizontal="right" vertical="center"/>
    </xf>
    <xf numFmtId="37" fontId="11" fillId="0" borderId="3" xfId="3" applyNumberFormat="1" applyFont="1" applyFill="1" applyBorder="1" applyAlignment="1">
      <alignment vertical="center"/>
    </xf>
    <xf numFmtId="39" fontId="11" fillId="0" borderId="0" xfId="0" applyNumberFormat="1" applyFont="1" applyFill="1" applyAlignment="1">
      <alignment vertical="center"/>
    </xf>
    <xf numFmtId="37" fontId="11" fillId="0" borderId="0" xfId="3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41" fontId="11" fillId="0" borderId="0" xfId="0" applyNumberFormat="1" applyFont="1" applyFill="1" applyBorder="1" applyAlignment="1" applyProtection="1">
      <alignment vertical="center"/>
      <protection locked="0"/>
    </xf>
    <xf numFmtId="37" fontId="11" fillId="0" borderId="3" xfId="3" applyNumberFormat="1" applyFont="1" applyFill="1" applyBorder="1" applyAlignment="1">
      <alignment horizontal="right" vertical="center"/>
    </xf>
    <xf numFmtId="173" fontId="27" fillId="0" borderId="0" xfId="5" quotePrefix="1" applyNumberFormat="1" applyFont="1" applyFill="1" applyAlignment="1">
      <alignment horizontal="center" vertical="center"/>
    </xf>
    <xf numFmtId="173" fontId="11" fillId="0" borderId="0" xfId="5" quotePrefix="1" applyNumberFormat="1" applyFont="1" applyFill="1" applyBorder="1" applyAlignment="1">
      <alignment horizontal="center" vertical="center"/>
    </xf>
    <xf numFmtId="173" fontId="11" fillId="0" borderId="3" xfId="5" quotePrefix="1" applyNumberFormat="1" applyFont="1" applyFill="1" applyBorder="1" applyAlignment="1">
      <alignment horizontal="center" vertical="center"/>
    </xf>
    <xf numFmtId="165" fontId="34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165" fontId="34" fillId="0" borderId="0" xfId="0" applyNumberFormat="1" applyFont="1" applyFill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41" fontId="33" fillId="0" borderId="3" xfId="0" applyNumberFormat="1" applyFont="1" applyFill="1" applyBorder="1" applyAlignment="1">
      <alignment horizontal="center" vertical="center"/>
    </xf>
    <xf numFmtId="41" fontId="33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1" fontId="10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6" fontId="26" fillId="0" borderId="0" xfId="3" applyNumberFormat="1" applyFont="1" applyFill="1" applyAlignment="1">
      <alignment horizontal="center" vertical="center"/>
    </xf>
    <xf numFmtId="166" fontId="26" fillId="0" borderId="0" xfId="3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right" vertical="center"/>
    </xf>
    <xf numFmtId="49" fontId="26" fillId="0" borderId="0" xfId="3" applyNumberFormat="1" applyFont="1" applyFill="1" applyAlignment="1">
      <alignment horizontal="center" vertical="center"/>
    </xf>
    <xf numFmtId="166" fontId="26" fillId="0" borderId="3" xfId="3" applyNumberFormat="1" applyFont="1" applyFill="1" applyBorder="1" applyAlignment="1">
      <alignment horizontal="right" vertical="center"/>
    </xf>
  </cellXfs>
  <cellStyles count="91">
    <cellStyle name="_x000a_386grabber=M" xfId="1"/>
    <cellStyle name="%" xfId="2"/>
    <cellStyle name="Comma" xfId="3" builtinId="3"/>
    <cellStyle name="Comma 2" xfId="4"/>
    <cellStyle name="Comma 2 2" xfId="5"/>
    <cellStyle name="Comma 2 3" xfId="6"/>
    <cellStyle name="Comma 3" xfId="7"/>
    <cellStyle name="Comma 3 2" xfId="8"/>
    <cellStyle name="Comma 3 3" xfId="9"/>
    <cellStyle name="Comma 4" xfId="10"/>
    <cellStyle name="Comma 5" xfId="11"/>
    <cellStyle name="Comma 6" xfId="12"/>
    <cellStyle name="Normal" xfId="0" builtinId="0"/>
    <cellStyle name="Normal - Style1" xfId="13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24"/>
    <cellStyle name="Normal 2 2" xfId="25"/>
    <cellStyle name="Normal 20" xfId="26"/>
    <cellStyle name="Normal 21" xfId="27"/>
    <cellStyle name="Normal 22" xfId="28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36"/>
    <cellStyle name="Normal 30" xfId="37"/>
    <cellStyle name="Normal 30 2" xfId="38"/>
    <cellStyle name="Normal 31" xfId="39"/>
    <cellStyle name="Normal 31 2" xfId="40"/>
    <cellStyle name="Normal 32" xfId="41"/>
    <cellStyle name="Normal 33" xfId="89"/>
    <cellStyle name="Normal 35" xfId="90"/>
    <cellStyle name="Normal 4" xfId="42"/>
    <cellStyle name="Normal 5" xfId="43"/>
    <cellStyle name="Normal 6" xfId="44"/>
    <cellStyle name="Normal 7" xfId="45"/>
    <cellStyle name="Normal 8" xfId="46"/>
    <cellStyle name="Normal 9" xfId="47"/>
    <cellStyle name="Percent" xfId="48" builtinId="5"/>
    <cellStyle name="Percent 2" xfId="49"/>
    <cellStyle name="Percent 3" xfId="50"/>
    <cellStyle name="SAPBEXaggData" xfId="51"/>
    <cellStyle name="SAPBEXaggDataEmph" xfId="52"/>
    <cellStyle name="SAPBEXaggItem" xfId="53"/>
    <cellStyle name="SAPBEXaggItemX" xfId="54"/>
    <cellStyle name="SAPBEXchaText" xfId="55"/>
    <cellStyle name="SAPBEXexcBad7" xfId="56"/>
    <cellStyle name="SAPBEXexcBad8" xfId="57"/>
    <cellStyle name="SAPBEXexcBad9" xfId="58"/>
    <cellStyle name="SAPBEXexcCritical4" xfId="59"/>
    <cellStyle name="SAPBEXexcCritical5" xfId="60"/>
    <cellStyle name="SAPBEXexcCritical6" xfId="61"/>
    <cellStyle name="SAPBEXexcGood1" xfId="62"/>
    <cellStyle name="SAPBEXexcGood2" xfId="63"/>
    <cellStyle name="SAPBEXexcGood3" xfId="64"/>
    <cellStyle name="SAPBEXfilterDrill" xfId="65"/>
    <cellStyle name="SAPBEXfilterItem" xfId="66"/>
    <cellStyle name="SAPBEXfilterText" xfId="67"/>
    <cellStyle name="SAPBEXformats" xfId="68"/>
    <cellStyle name="SAPBEXheaderItem" xfId="69"/>
    <cellStyle name="SAPBEXheaderText" xfId="70"/>
    <cellStyle name="SAPBEXHLevel0" xfId="71"/>
    <cellStyle name="SAPBEXHLevel0X" xfId="72"/>
    <cellStyle name="SAPBEXHLevel1" xfId="73"/>
    <cellStyle name="SAPBEXHLevel1X" xfId="74"/>
    <cellStyle name="SAPBEXHLevel2" xfId="75"/>
    <cellStyle name="SAPBEXHLevel2X" xfId="76"/>
    <cellStyle name="SAPBEXHLevel3" xfId="77"/>
    <cellStyle name="SAPBEXHLevel3X" xfId="78"/>
    <cellStyle name="SAPBEXresData" xfId="79"/>
    <cellStyle name="SAPBEXresDataEmph" xfId="80"/>
    <cellStyle name="SAPBEXresItem" xfId="81"/>
    <cellStyle name="SAPBEXresItemX" xfId="82"/>
    <cellStyle name="SAPBEXstdData" xfId="83"/>
    <cellStyle name="SAPBEXstdDataEmph" xfId="84"/>
    <cellStyle name="SAPBEXstdItem" xfId="85"/>
    <cellStyle name="SAPBEXstdItemX" xfId="86"/>
    <cellStyle name="SAPBEXtitle" xfId="87"/>
    <cellStyle name="SAPBEXundefined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55" zoomScale="80" zoomScaleNormal="80" zoomScaleSheetLayoutView="80" workbookViewId="0">
      <selection activeCell="A103" sqref="A103"/>
    </sheetView>
  </sheetViews>
  <sheetFormatPr defaultColWidth="9.19921875" defaultRowHeight="20.25" customHeight="1"/>
  <cols>
    <col min="1" max="1" width="49.19921875" style="161" customWidth="1"/>
    <col min="2" max="2" width="11.19921875" style="161" customWidth="1"/>
    <col min="3" max="3" width="14.3984375" style="164" customWidth="1"/>
    <col min="4" max="4" width="1.19921875" style="164" customWidth="1"/>
    <col min="5" max="5" width="14.3984375" style="164" bestFit="1" customWidth="1"/>
    <col min="6" max="6" width="1.19921875" style="164" customWidth="1"/>
    <col min="7" max="7" width="14.3984375" style="164" customWidth="1"/>
    <col min="8" max="8" width="1.19921875" style="164" customWidth="1"/>
    <col min="9" max="9" width="14.3984375" style="164" bestFit="1" customWidth="1"/>
    <col min="10" max="10" width="15.19921875" style="161" customWidth="1"/>
    <col min="11" max="16384" width="9.19921875" style="161"/>
  </cols>
  <sheetData>
    <row r="1" spans="1:9" ht="20.25" customHeight="1">
      <c r="A1" s="324" t="s">
        <v>164</v>
      </c>
      <c r="B1" s="324"/>
      <c r="C1" s="324"/>
      <c r="D1" s="324"/>
      <c r="E1" s="324"/>
      <c r="F1" s="324"/>
      <c r="G1" s="324"/>
      <c r="H1" s="324"/>
      <c r="I1" s="324"/>
    </row>
    <row r="2" spans="1:9" ht="20.25" customHeight="1">
      <c r="A2" s="324" t="s">
        <v>55</v>
      </c>
      <c r="B2" s="324"/>
      <c r="C2" s="324"/>
      <c r="D2" s="324"/>
      <c r="E2" s="324"/>
      <c r="F2" s="324"/>
      <c r="G2" s="324"/>
      <c r="H2" s="324"/>
      <c r="I2" s="324"/>
    </row>
    <row r="3" spans="1:9" ht="20.25" customHeight="1">
      <c r="A3" s="326" t="s">
        <v>249</v>
      </c>
      <c r="B3" s="326"/>
      <c r="C3" s="326"/>
      <c r="D3" s="326"/>
      <c r="E3" s="326"/>
      <c r="F3" s="326"/>
      <c r="G3" s="326"/>
      <c r="H3" s="326"/>
      <c r="I3" s="326"/>
    </row>
    <row r="4" spans="1:9" ht="20.25" customHeight="1">
      <c r="A4" s="325" t="s">
        <v>29</v>
      </c>
      <c r="B4" s="325"/>
      <c r="C4" s="325"/>
      <c r="D4" s="325"/>
      <c r="E4" s="325"/>
      <c r="F4" s="325"/>
      <c r="G4" s="325"/>
      <c r="H4" s="325"/>
      <c r="I4" s="325"/>
    </row>
    <row r="5" spans="1:9" ht="5.95" customHeight="1">
      <c r="A5" s="8"/>
      <c r="B5" s="3"/>
      <c r="C5" s="162"/>
      <c r="D5" s="9"/>
      <c r="E5" s="162"/>
      <c r="F5" s="163"/>
      <c r="G5" s="162"/>
      <c r="H5" s="9"/>
      <c r="I5" s="9"/>
    </row>
    <row r="6" spans="1:9" ht="20.25" customHeight="1">
      <c r="A6" s="7"/>
      <c r="B6" s="5" t="s">
        <v>46</v>
      </c>
      <c r="C6" s="324" t="s">
        <v>42</v>
      </c>
      <c r="D6" s="324"/>
      <c r="E6" s="324"/>
      <c r="F6" s="141"/>
      <c r="G6" s="324" t="s">
        <v>43</v>
      </c>
      <c r="H6" s="324"/>
      <c r="I6" s="324"/>
    </row>
    <row r="7" spans="1:9" ht="20.25" customHeight="1">
      <c r="A7" s="7"/>
      <c r="B7" s="141"/>
      <c r="C7" s="324" t="s">
        <v>44</v>
      </c>
      <c r="D7" s="324"/>
      <c r="E7" s="324"/>
      <c r="F7" s="141"/>
      <c r="G7" s="324" t="s">
        <v>44</v>
      </c>
      <c r="H7" s="324"/>
      <c r="I7" s="324"/>
    </row>
    <row r="8" spans="1:9" ht="20.25" customHeight="1">
      <c r="A8" s="142"/>
      <c r="B8" s="12"/>
      <c r="C8" s="12" t="s">
        <v>38</v>
      </c>
      <c r="D8" s="12"/>
      <c r="E8" s="12" t="s">
        <v>39</v>
      </c>
      <c r="F8" s="12"/>
      <c r="G8" s="12" t="s">
        <v>38</v>
      </c>
      <c r="H8" s="12"/>
      <c r="I8" s="12" t="s">
        <v>39</v>
      </c>
    </row>
    <row r="9" spans="1:9" ht="20.25" customHeight="1">
      <c r="A9" s="142"/>
      <c r="B9" s="12"/>
      <c r="C9" s="12" t="s">
        <v>250</v>
      </c>
      <c r="D9" s="12"/>
      <c r="E9" s="12" t="s">
        <v>28</v>
      </c>
      <c r="F9" s="12"/>
      <c r="G9" s="12" t="s">
        <v>250</v>
      </c>
      <c r="H9" s="12"/>
      <c r="I9" s="12" t="s">
        <v>28</v>
      </c>
    </row>
    <row r="10" spans="1:9" ht="20.25" customHeight="1">
      <c r="A10" s="14"/>
      <c r="B10" s="15"/>
      <c r="C10" s="12">
        <v>2020</v>
      </c>
      <c r="D10" s="12"/>
      <c r="E10" s="12">
        <v>2019</v>
      </c>
      <c r="F10" s="12"/>
      <c r="G10" s="12">
        <v>2020</v>
      </c>
      <c r="H10" s="12"/>
      <c r="I10" s="12">
        <v>2019</v>
      </c>
    </row>
    <row r="11" spans="1:9" ht="20.25" customHeight="1">
      <c r="A11" s="12"/>
      <c r="B11" s="12"/>
      <c r="C11" s="12" t="s">
        <v>170</v>
      </c>
      <c r="D11" s="12"/>
      <c r="E11" s="12"/>
      <c r="F11" s="12"/>
      <c r="G11" s="12" t="s">
        <v>170</v>
      </c>
      <c r="H11" s="12"/>
      <c r="I11" s="12"/>
    </row>
    <row r="12" spans="1:9" ht="20.25" customHeight="1">
      <c r="A12" s="12"/>
      <c r="B12" s="12"/>
      <c r="C12" s="12" t="s">
        <v>171</v>
      </c>
      <c r="D12" s="12"/>
      <c r="E12" s="12"/>
      <c r="F12" s="12"/>
      <c r="G12" s="12" t="s">
        <v>171</v>
      </c>
      <c r="H12" s="12"/>
      <c r="I12" s="12"/>
    </row>
    <row r="13" spans="1:9" ht="20.25" customHeight="1">
      <c r="A13" s="5" t="s">
        <v>45</v>
      </c>
      <c r="B13" s="12"/>
      <c r="C13" s="12"/>
      <c r="D13" s="12"/>
      <c r="E13" s="12"/>
      <c r="F13" s="12"/>
      <c r="G13" s="12"/>
      <c r="H13" s="12"/>
      <c r="I13" s="12"/>
    </row>
    <row r="14" spans="1:9" ht="20.25" customHeight="1">
      <c r="A14" s="169" t="s">
        <v>137</v>
      </c>
      <c r="B14" s="15"/>
      <c r="C14" s="117"/>
      <c r="D14" s="117"/>
      <c r="E14" s="117"/>
      <c r="F14" s="117"/>
      <c r="G14" s="117"/>
      <c r="H14" s="117"/>
      <c r="I14" s="117"/>
    </row>
    <row r="15" spans="1:9" ht="20.25" customHeight="1">
      <c r="A15" s="17" t="s">
        <v>6</v>
      </c>
      <c r="B15" s="15">
        <v>4.0999999999999996</v>
      </c>
      <c r="C15" s="266">
        <v>218764</v>
      </c>
      <c r="D15" s="265"/>
      <c r="E15" s="266">
        <v>162298</v>
      </c>
      <c r="F15" s="265"/>
      <c r="G15" s="267">
        <v>190376</v>
      </c>
      <c r="H15" s="265"/>
      <c r="I15" s="267">
        <v>130928</v>
      </c>
    </row>
    <row r="16" spans="1:9" ht="20.25" customHeight="1">
      <c r="A16" s="17" t="s">
        <v>226</v>
      </c>
      <c r="B16" s="15" t="s">
        <v>230</v>
      </c>
      <c r="C16" s="159">
        <v>0</v>
      </c>
      <c r="D16" s="265"/>
      <c r="E16" s="266">
        <v>7613</v>
      </c>
      <c r="F16" s="265"/>
      <c r="G16" s="159">
        <v>0</v>
      </c>
      <c r="H16" s="265"/>
      <c r="I16" s="267">
        <v>4871</v>
      </c>
    </row>
    <row r="17" spans="1:9" ht="20.25" customHeight="1">
      <c r="A17" s="17" t="s">
        <v>108</v>
      </c>
      <c r="B17" s="15">
        <v>6</v>
      </c>
      <c r="C17" s="266">
        <v>501620</v>
      </c>
      <c r="D17" s="265"/>
      <c r="E17" s="266">
        <v>919177</v>
      </c>
      <c r="F17" s="265"/>
      <c r="G17" s="267">
        <v>555246</v>
      </c>
      <c r="H17" s="265"/>
      <c r="I17" s="267">
        <v>1026536</v>
      </c>
    </row>
    <row r="18" spans="1:9" ht="20.25" customHeight="1">
      <c r="A18" s="17" t="s">
        <v>227</v>
      </c>
      <c r="B18" s="15">
        <v>18</v>
      </c>
      <c r="C18" s="159">
        <v>0</v>
      </c>
      <c r="D18" s="265"/>
      <c r="E18" s="159" t="s">
        <v>102</v>
      </c>
      <c r="F18" s="265"/>
      <c r="G18" s="267">
        <v>99514</v>
      </c>
      <c r="H18" s="265"/>
      <c r="I18" s="159" t="s">
        <v>102</v>
      </c>
    </row>
    <row r="19" spans="1:9" ht="20.25" customHeight="1">
      <c r="A19" s="17" t="s">
        <v>12</v>
      </c>
      <c r="B19" s="15">
        <v>7</v>
      </c>
      <c r="C19" s="22">
        <v>1306128</v>
      </c>
      <c r="D19" s="265"/>
      <c r="E19" s="22">
        <v>1332571</v>
      </c>
      <c r="F19" s="265"/>
      <c r="G19" s="267">
        <v>1261960</v>
      </c>
      <c r="H19" s="265"/>
      <c r="I19" s="267">
        <v>1264451</v>
      </c>
    </row>
    <row r="20" spans="1:9" ht="20.25" customHeight="1">
      <c r="A20" s="17" t="s">
        <v>203</v>
      </c>
      <c r="B20" s="15">
        <v>5</v>
      </c>
      <c r="C20" s="266">
        <v>253947</v>
      </c>
      <c r="D20" s="265"/>
      <c r="E20" s="159" t="s">
        <v>102</v>
      </c>
      <c r="F20" s="265"/>
      <c r="G20" s="267">
        <v>251135</v>
      </c>
      <c r="H20" s="265"/>
      <c r="I20" s="159" t="s">
        <v>102</v>
      </c>
    </row>
    <row r="21" spans="1:9" ht="20.25" customHeight="1">
      <c r="A21" s="17" t="s">
        <v>0</v>
      </c>
      <c r="B21" s="15"/>
      <c r="C21" s="266">
        <v>16650</v>
      </c>
      <c r="D21" s="265"/>
      <c r="E21" s="266">
        <v>47236</v>
      </c>
      <c r="F21" s="265"/>
      <c r="G21" s="267">
        <v>13161</v>
      </c>
      <c r="H21" s="265"/>
      <c r="I21" s="267">
        <v>44164</v>
      </c>
    </row>
    <row r="22" spans="1:9" ht="20.25" customHeight="1">
      <c r="A22" s="33" t="s">
        <v>119</v>
      </c>
      <c r="B22" s="11"/>
      <c r="C22" s="120">
        <f>SUM(C15:C21)</f>
        <v>2297109</v>
      </c>
      <c r="D22" s="117"/>
      <c r="E22" s="115">
        <f>SUM(E15:E21)</f>
        <v>2468895</v>
      </c>
      <c r="F22" s="119"/>
      <c r="G22" s="121">
        <f>SUM(G15:G21)</f>
        <v>2371392</v>
      </c>
      <c r="H22" s="119"/>
      <c r="I22" s="122">
        <f>SUM(I15:I21)</f>
        <v>2470950</v>
      </c>
    </row>
    <row r="23" spans="1:9" ht="20.25" customHeight="1">
      <c r="A23" s="165"/>
      <c r="B23" s="15"/>
      <c r="C23" s="118"/>
      <c r="D23" s="117"/>
      <c r="E23" s="123"/>
      <c r="F23" s="119"/>
      <c r="G23" s="119"/>
      <c r="H23" s="119"/>
      <c r="I23" s="123"/>
    </row>
    <row r="24" spans="1:9" ht="20.25" customHeight="1">
      <c r="A24" s="169" t="s">
        <v>138</v>
      </c>
      <c r="B24" s="15"/>
      <c r="C24" s="118"/>
      <c r="D24" s="117"/>
      <c r="E24" s="123"/>
      <c r="F24" s="119"/>
      <c r="G24" s="119"/>
      <c r="H24" s="119"/>
      <c r="I24" s="123"/>
    </row>
    <row r="25" spans="1:9" ht="20.25" customHeight="1">
      <c r="A25" s="17" t="s">
        <v>274</v>
      </c>
      <c r="B25" s="15">
        <v>8</v>
      </c>
      <c r="C25" s="159">
        <v>0</v>
      </c>
      <c r="D25" s="268"/>
      <c r="E25" s="159" t="s">
        <v>102</v>
      </c>
      <c r="F25" s="265"/>
      <c r="G25" s="267">
        <v>137462</v>
      </c>
      <c r="H25" s="265"/>
      <c r="I25" s="269">
        <v>137461.57</v>
      </c>
    </row>
    <row r="26" spans="1:9" ht="20.25" customHeight="1">
      <c r="A26" s="17" t="s">
        <v>97</v>
      </c>
      <c r="B26" s="15"/>
      <c r="C26" s="267">
        <v>39745</v>
      </c>
      <c r="D26" s="265"/>
      <c r="E26" s="267">
        <v>39745</v>
      </c>
      <c r="F26" s="265"/>
      <c r="G26" s="267">
        <v>39745</v>
      </c>
      <c r="H26" s="265"/>
      <c r="I26" s="269">
        <v>39745.095000000001</v>
      </c>
    </row>
    <row r="27" spans="1:9" ht="20.25" customHeight="1">
      <c r="A27" s="17" t="s">
        <v>98</v>
      </c>
      <c r="B27" s="15">
        <v>9</v>
      </c>
      <c r="C27" s="266">
        <v>965035</v>
      </c>
      <c r="D27" s="265"/>
      <c r="E27" s="266">
        <v>1018745</v>
      </c>
      <c r="F27" s="265"/>
      <c r="G27" s="267">
        <v>920962</v>
      </c>
      <c r="H27" s="265"/>
      <c r="I27" s="159">
        <v>961186.36300000001</v>
      </c>
    </row>
    <row r="28" spans="1:9" ht="20.25" customHeight="1">
      <c r="A28" s="17" t="s">
        <v>197</v>
      </c>
      <c r="B28" s="15" t="s">
        <v>205</v>
      </c>
      <c r="C28" s="266">
        <v>85287</v>
      </c>
      <c r="D28" s="265"/>
      <c r="E28" s="159" t="s">
        <v>102</v>
      </c>
      <c r="F28" s="265"/>
      <c r="G28" s="267">
        <v>46738</v>
      </c>
      <c r="H28" s="265"/>
      <c r="I28" s="159" t="s">
        <v>102</v>
      </c>
    </row>
    <row r="29" spans="1:9" ht="20.25" customHeight="1">
      <c r="A29" s="17" t="s">
        <v>19</v>
      </c>
      <c r="B29" s="15">
        <v>10</v>
      </c>
      <c r="C29" s="266">
        <v>12087</v>
      </c>
      <c r="D29" s="265"/>
      <c r="E29" s="22">
        <v>11513</v>
      </c>
      <c r="F29" s="265"/>
      <c r="G29" s="159" t="s">
        <v>102</v>
      </c>
      <c r="H29" s="265"/>
      <c r="I29" s="159" t="s">
        <v>102</v>
      </c>
    </row>
    <row r="30" spans="1:9" ht="20.25" customHeight="1">
      <c r="A30" s="17" t="s">
        <v>198</v>
      </c>
      <c r="B30" s="15"/>
      <c r="C30" s="22">
        <v>49181</v>
      </c>
      <c r="D30" s="265"/>
      <c r="E30" s="22">
        <v>50969</v>
      </c>
      <c r="F30" s="265"/>
      <c r="G30" s="266">
        <v>33916</v>
      </c>
      <c r="H30" s="265"/>
      <c r="I30" s="159">
        <v>34222.029000000002</v>
      </c>
    </row>
    <row r="31" spans="1:9" ht="20.25" customHeight="1">
      <c r="A31" s="17" t="s">
        <v>7</v>
      </c>
      <c r="B31" s="15"/>
      <c r="C31" s="266">
        <v>68414</v>
      </c>
      <c r="D31" s="265"/>
      <c r="E31" s="22">
        <v>65823</v>
      </c>
      <c r="F31" s="265"/>
      <c r="G31" s="267">
        <v>22219</v>
      </c>
      <c r="H31" s="265"/>
      <c r="I31" s="269">
        <v>19710.161</v>
      </c>
    </row>
    <row r="32" spans="1:9" ht="20.25" customHeight="1">
      <c r="A32" s="17" t="s">
        <v>8</v>
      </c>
      <c r="B32" s="15"/>
      <c r="C32" s="266">
        <v>38903</v>
      </c>
      <c r="D32" s="265"/>
      <c r="E32" s="22">
        <v>50886</v>
      </c>
      <c r="F32" s="265"/>
      <c r="G32" s="267">
        <v>14989</v>
      </c>
      <c r="H32" s="265"/>
      <c r="I32" s="269">
        <v>20831.737000000001</v>
      </c>
    </row>
    <row r="33" spans="1:9" ht="20.25" customHeight="1">
      <c r="A33" s="33" t="s">
        <v>120</v>
      </c>
      <c r="B33" s="11"/>
      <c r="C33" s="120">
        <f>SUM(C25:C32)</f>
        <v>1258652</v>
      </c>
      <c r="D33" s="117"/>
      <c r="E33" s="115">
        <f>SUM(E25:E32)</f>
        <v>1237681</v>
      </c>
      <c r="F33" s="119"/>
      <c r="G33" s="115">
        <f>SUM(G25:G32)</f>
        <v>1216031</v>
      </c>
      <c r="H33" s="119"/>
      <c r="I33" s="115">
        <f>SUM(I25:I32)</f>
        <v>1213156.9550000001</v>
      </c>
    </row>
    <row r="34" spans="1:9" ht="20.25" customHeight="1" thickBot="1">
      <c r="A34" s="204" t="s">
        <v>139</v>
      </c>
      <c r="B34" s="11"/>
      <c r="C34" s="124">
        <f>SUM(C22,C33)</f>
        <v>3555761</v>
      </c>
      <c r="D34" s="117"/>
      <c r="E34" s="116">
        <f>E22+E33</f>
        <v>3706576</v>
      </c>
      <c r="F34" s="119"/>
      <c r="G34" s="125">
        <f>SUM(G22,G33)</f>
        <v>3587423</v>
      </c>
      <c r="H34" s="119"/>
      <c r="I34" s="126">
        <f>SUM(I22,I33)</f>
        <v>3684106.9550000001</v>
      </c>
    </row>
    <row r="35" spans="1:9" ht="20.25" customHeight="1" thickTop="1">
      <c r="A35" s="24"/>
      <c r="B35" s="23"/>
      <c r="C35" s="26"/>
      <c r="D35" s="26"/>
      <c r="E35" s="26"/>
      <c r="F35" s="26"/>
      <c r="G35" s="26"/>
      <c r="H35" s="26"/>
      <c r="I35" s="26"/>
    </row>
    <row r="36" spans="1:9" ht="20.25" customHeight="1">
      <c r="A36" s="24"/>
      <c r="B36" s="23"/>
      <c r="C36" s="26"/>
      <c r="D36" s="26"/>
      <c r="E36" s="26"/>
      <c r="F36" s="26"/>
      <c r="G36" s="26"/>
      <c r="H36" s="26"/>
      <c r="I36" s="26"/>
    </row>
    <row r="37" spans="1:9" ht="20.25" customHeight="1">
      <c r="A37" s="24"/>
      <c r="B37" s="23"/>
      <c r="C37" s="26"/>
      <c r="D37" s="26"/>
      <c r="E37" s="26"/>
      <c r="F37" s="26"/>
      <c r="G37" s="26"/>
      <c r="H37" s="26"/>
      <c r="I37" s="26"/>
    </row>
    <row r="38" spans="1:9" ht="20.25" customHeight="1">
      <c r="A38" s="24"/>
      <c r="B38" s="23"/>
      <c r="C38" s="26"/>
      <c r="D38" s="26"/>
      <c r="E38" s="26"/>
      <c r="F38" s="26"/>
      <c r="G38" s="26"/>
      <c r="H38" s="26"/>
      <c r="I38" s="26"/>
    </row>
    <row r="39" spans="1:9" ht="20.25" customHeight="1">
      <c r="A39" s="24"/>
      <c r="B39" s="23"/>
      <c r="C39" s="26"/>
      <c r="D39" s="26"/>
      <c r="E39" s="26"/>
      <c r="F39" s="26"/>
      <c r="G39" s="26"/>
      <c r="H39" s="26"/>
      <c r="I39" s="26"/>
    </row>
    <row r="40" spans="1:9" ht="20.25" customHeight="1">
      <c r="A40" s="24"/>
      <c r="B40" s="23"/>
      <c r="C40" s="26"/>
      <c r="D40" s="26"/>
      <c r="E40" s="26"/>
      <c r="F40" s="26"/>
      <c r="G40" s="26"/>
      <c r="H40" s="26"/>
      <c r="I40" s="26"/>
    </row>
    <row r="41" spans="1:9" ht="20.25" customHeight="1">
      <c r="A41" s="24"/>
      <c r="B41" s="23"/>
      <c r="C41" s="26"/>
      <c r="D41" s="26"/>
      <c r="E41" s="26"/>
      <c r="F41" s="26"/>
      <c r="G41" s="26"/>
      <c r="H41" s="26"/>
      <c r="I41" s="26"/>
    </row>
    <row r="42" spans="1:9" ht="20.25" customHeight="1">
      <c r="A42" s="24"/>
      <c r="B42" s="23"/>
      <c r="C42" s="26"/>
      <c r="D42" s="26"/>
      <c r="E42" s="26"/>
      <c r="F42" s="26"/>
      <c r="G42" s="26"/>
      <c r="H42" s="26"/>
      <c r="I42" s="26"/>
    </row>
    <row r="43" spans="1:9" ht="20.25" customHeight="1">
      <c r="A43" s="24"/>
      <c r="B43" s="23"/>
      <c r="C43" s="26"/>
      <c r="D43" s="26"/>
      <c r="E43" s="26"/>
      <c r="F43" s="26"/>
      <c r="G43" s="26"/>
      <c r="H43" s="26"/>
      <c r="I43" s="26"/>
    </row>
    <row r="44" spans="1:9" ht="20.25" customHeight="1">
      <c r="A44" s="24"/>
      <c r="B44" s="23"/>
      <c r="C44" s="26"/>
      <c r="D44" s="26"/>
      <c r="E44" s="26"/>
      <c r="F44" s="26"/>
      <c r="G44" s="26"/>
      <c r="H44" s="26"/>
      <c r="I44" s="26"/>
    </row>
    <row r="45" spans="1:9" ht="20.25" customHeight="1">
      <c r="A45" s="24"/>
      <c r="B45" s="23"/>
      <c r="C45" s="26"/>
      <c r="D45" s="26"/>
      <c r="E45" s="26"/>
      <c r="F45" s="26"/>
      <c r="G45" s="26"/>
      <c r="H45" s="26"/>
      <c r="I45" s="26"/>
    </row>
    <row r="46" spans="1:9" ht="20.25" customHeight="1">
      <c r="A46" s="24"/>
      <c r="B46" s="23"/>
      <c r="C46" s="26"/>
      <c r="D46" s="26"/>
      <c r="E46" s="26"/>
      <c r="F46" s="26"/>
      <c r="G46" s="26"/>
      <c r="H46" s="26"/>
      <c r="I46" s="26"/>
    </row>
    <row r="47" spans="1:9" ht="20.25" customHeight="1">
      <c r="A47" s="24"/>
      <c r="B47" s="23"/>
      <c r="C47" s="26"/>
      <c r="D47" s="26"/>
      <c r="E47" s="26"/>
      <c r="F47" s="26"/>
      <c r="G47" s="26"/>
      <c r="H47" s="26"/>
      <c r="I47" s="26"/>
    </row>
    <row r="48" spans="1:9" ht="20.25" customHeight="1">
      <c r="A48" s="24"/>
      <c r="B48" s="23"/>
      <c r="C48" s="26"/>
      <c r="D48" s="26"/>
      <c r="E48" s="26"/>
      <c r="F48" s="26"/>
      <c r="G48" s="26"/>
      <c r="H48" s="26"/>
      <c r="I48" s="26"/>
    </row>
    <row r="49" spans="1:9" ht="20.25" customHeight="1">
      <c r="A49" s="24"/>
      <c r="B49" s="23"/>
      <c r="C49" s="26"/>
      <c r="D49" s="26"/>
      <c r="E49" s="26"/>
      <c r="F49" s="26"/>
      <c r="G49" s="26"/>
      <c r="H49" s="26"/>
      <c r="I49" s="26"/>
    </row>
    <row r="50" spans="1:9" ht="20.25" customHeight="1">
      <c r="A50" s="24" t="s">
        <v>35</v>
      </c>
      <c r="B50" s="23"/>
      <c r="C50" s="26"/>
      <c r="D50" s="26"/>
      <c r="E50" s="26"/>
      <c r="F50" s="26"/>
      <c r="G50" s="26"/>
      <c r="H50" s="26"/>
      <c r="I50" s="26"/>
    </row>
    <row r="51" spans="1:9" ht="20.25" customHeight="1">
      <c r="A51" s="324" t="s">
        <v>164</v>
      </c>
      <c r="B51" s="324"/>
      <c r="C51" s="324"/>
      <c r="D51" s="324"/>
      <c r="E51" s="324"/>
      <c r="F51" s="324"/>
      <c r="G51" s="324"/>
      <c r="H51" s="324"/>
      <c r="I51" s="324"/>
    </row>
    <row r="52" spans="1:9" ht="20.25" customHeight="1">
      <c r="A52" s="324" t="s">
        <v>56</v>
      </c>
      <c r="B52" s="324"/>
      <c r="C52" s="324"/>
      <c r="D52" s="324"/>
      <c r="E52" s="324"/>
      <c r="F52" s="324"/>
      <c r="G52" s="324"/>
      <c r="H52" s="324"/>
      <c r="I52" s="324"/>
    </row>
    <row r="53" spans="1:9" ht="20.25" customHeight="1">
      <c r="A53" s="326" t="s">
        <v>249</v>
      </c>
      <c r="B53" s="326"/>
      <c r="C53" s="326"/>
      <c r="D53" s="326"/>
      <c r="E53" s="326"/>
      <c r="F53" s="326"/>
      <c r="G53" s="326"/>
      <c r="H53" s="326"/>
      <c r="I53" s="326"/>
    </row>
    <row r="54" spans="1:9" ht="20.25" customHeight="1">
      <c r="A54" s="325" t="s">
        <v>29</v>
      </c>
      <c r="B54" s="325"/>
      <c r="C54" s="325"/>
      <c r="D54" s="325"/>
      <c r="E54" s="325"/>
      <c r="F54" s="325"/>
      <c r="G54" s="325"/>
      <c r="H54" s="325"/>
      <c r="I54" s="325"/>
    </row>
    <row r="55" spans="1:9" ht="5.95" customHeight="1">
      <c r="A55" s="8"/>
      <c r="B55" s="3"/>
      <c r="C55" s="162"/>
      <c r="D55" s="206"/>
      <c r="E55" s="162"/>
      <c r="F55" s="163"/>
      <c r="G55" s="162"/>
      <c r="H55" s="206"/>
      <c r="I55" s="206"/>
    </row>
    <row r="56" spans="1:9" ht="19.25" customHeight="1">
      <c r="A56" s="7"/>
      <c r="B56" s="5" t="s">
        <v>46</v>
      </c>
      <c r="C56" s="324" t="s">
        <v>42</v>
      </c>
      <c r="D56" s="324"/>
      <c r="E56" s="324"/>
      <c r="F56" s="205"/>
      <c r="G56" s="324" t="s">
        <v>43</v>
      </c>
      <c r="H56" s="324"/>
      <c r="I56" s="324"/>
    </row>
    <row r="57" spans="1:9" ht="19.25" customHeight="1">
      <c r="A57" s="7"/>
      <c r="B57" s="205"/>
      <c r="C57" s="324" t="s">
        <v>44</v>
      </c>
      <c r="D57" s="324"/>
      <c r="E57" s="324"/>
      <c r="F57" s="205"/>
      <c r="G57" s="324" t="s">
        <v>44</v>
      </c>
      <c r="H57" s="324"/>
      <c r="I57" s="324"/>
    </row>
    <row r="58" spans="1:9" ht="19.25" customHeight="1">
      <c r="A58" s="178"/>
      <c r="B58" s="12"/>
      <c r="C58" s="12" t="s">
        <v>38</v>
      </c>
      <c r="D58" s="12"/>
      <c r="E58" s="12" t="s">
        <v>39</v>
      </c>
      <c r="F58" s="12"/>
      <c r="G58" s="12" t="s">
        <v>38</v>
      </c>
      <c r="H58" s="12"/>
      <c r="I58" s="12" t="s">
        <v>39</v>
      </c>
    </row>
    <row r="59" spans="1:9" ht="19.25" customHeight="1">
      <c r="A59" s="178"/>
      <c r="B59" s="12"/>
      <c r="C59" s="12" t="s">
        <v>250</v>
      </c>
      <c r="D59" s="12"/>
      <c r="E59" s="12" t="s">
        <v>28</v>
      </c>
      <c r="F59" s="12"/>
      <c r="G59" s="12" t="s">
        <v>250</v>
      </c>
      <c r="H59" s="12"/>
      <c r="I59" s="12" t="s">
        <v>28</v>
      </c>
    </row>
    <row r="60" spans="1:9" ht="19.25" customHeight="1">
      <c r="A60" s="14"/>
      <c r="B60" s="15"/>
      <c r="C60" s="12">
        <v>2020</v>
      </c>
      <c r="D60" s="12"/>
      <c r="E60" s="12">
        <v>2019</v>
      </c>
      <c r="F60" s="12"/>
      <c r="G60" s="12">
        <v>2020</v>
      </c>
      <c r="H60" s="12"/>
      <c r="I60" s="12">
        <v>2019</v>
      </c>
    </row>
    <row r="61" spans="1:9" ht="19.25" customHeight="1">
      <c r="A61" s="142"/>
      <c r="B61" s="12"/>
      <c r="C61" s="12" t="s">
        <v>170</v>
      </c>
      <c r="D61" s="12"/>
      <c r="E61" s="12"/>
      <c r="F61" s="12"/>
      <c r="G61" s="12" t="s">
        <v>170</v>
      </c>
      <c r="H61" s="12"/>
      <c r="I61" s="12"/>
    </row>
    <row r="62" spans="1:9" ht="19.25" customHeight="1">
      <c r="A62" s="178"/>
      <c r="B62" s="12"/>
      <c r="C62" s="12" t="s">
        <v>171</v>
      </c>
      <c r="D62" s="12"/>
      <c r="E62" s="12"/>
      <c r="F62" s="12"/>
      <c r="G62" s="12" t="s">
        <v>171</v>
      </c>
      <c r="H62" s="12"/>
      <c r="I62" s="12"/>
    </row>
    <row r="63" spans="1:9" ht="19.25" customHeight="1">
      <c r="A63" s="324" t="s">
        <v>60</v>
      </c>
      <c r="B63" s="324"/>
      <c r="C63" s="12"/>
      <c r="D63" s="12"/>
      <c r="E63" s="12"/>
      <c r="F63" s="12"/>
      <c r="G63" s="12"/>
      <c r="H63" s="12"/>
      <c r="I63" s="12"/>
    </row>
    <row r="64" spans="1:9" ht="19.95" customHeight="1">
      <c r="A64" s="170" t="s">
        <v>140</v>
      </c>
      <c r="B64" s="15"/>
      <c r="C64" s="117"/>
      <c r="D64" s="117"/>
      <c r="E64" s="127"/>
      <c r="F64" s="127"/>
      <c r="G64" s="127"/>
      <c r="H64" s="127"/>
      <c r="I64" s="117"/>
    </row>
    <row r="65" spans="1:9" ht="19.95" customHeight="1">
      <c r="A65" s="28" t="s">
        <v>121</v>
      </c>
      <c r="B65" s="15">
        <v>11</v>
      </c>
      <c r="C65" s="267">
        <v>711977</v>
      </c>
      <c r="D65" s="265"/>
      <c r="E65" s="267">
        <v>854672</v>
      </c>
      <c r="F65" s="265"/>
      <c r="G65" s="267">
        <v>699726</v>
      </c>
      <c r="H65" s="265"/>
      <c r="I65" s="267">
        <v>846672</v>
      </c>
    </row>
    <row r="66" spans="1:9" ht="19.95" customHeight="1">
      <c r="A66" s="28" t="s">
        <v>68</v>
      </c>
      <c r="B66" s="15">
        <v>12</v>
      </c>
      <c r="C66" s="266">
        <v>615111</v>
      </c>
      <c r="D66" s="265"/>
      <c r="E66" s="266">
        <v>603778</v>
      </c>
      <c r="F66" s="265"/>
      <c r="G66" s="267">
        <v>596061</v>
      </c>
      <c r="H66" s="265"/>
      <c r="I66" s="267">
        <v>555949</v>
      </c>
    </row>
    <row r="67" spans="1:9" ht="19.95" customHeight="1">
      <c r="A67" s="28" t="s">
        <v>204</v>
      </c>
      <c r="B67" s="15" t="s">
        <v>205</v>
      </c>
      <c r="C67" s="266">
        <v>26955</v>
      </c>
      <c r="D67" s="265"/>
      <c r="E67" s="159" t="s">
        <v>102</v>
      </c>
      <c r="F67" s="265"/>
      <c r="G67" s="267">
        <v>6834</v>
      </c>
      <c r="H67" s="265"/>
      <c r="I67" s="159" t="s">
        <v>102</v>
      </c>
    </row>
    <row r="68" spans="1:9" ht="19.95" customHeight="1">
      <c r="A68" s="28" t="s">
        <v>190</v>
      </c>
      <c r="B68" s="15">
        <v>13</v>
      </c>
      <c r="C68" s="270">
        <v>14756</v>
      </c>
      <c r="D68" s="265"/>
      <c r="E68" s="270">
        <v>24056</v>
      </c>
      <c r="F68" s="265"/>
      <c r="G68" s="159" t="s">
        <v>102</v>
      </c>
      <c r="H68" s="265"/>
      <c r="I68" s="159" t="s">
        <v>102</v>
      </c>
    </row>
    <row r="69" spans="1:9" ht="19.95" customHeight="1">
      <c r="A69" s="28" t="s">
        <v>196</v>
      </c>
      <c r="B69" s="15"/>
      <c r="C69" s="270">
        <v>17336</v>
      </c>
      <c r="D69" s="265"/>
      <c r="E69" s="270">
        <v>11774</v>
      </c>
      <c r="F69" s="265"/>
      <c r="G69" s="267">
        <v>17330</v>
      </c>
      <c r="H69" s="265"/>
      <c r="I69" s="270">
        <v>11767</v>
      </c>
    </row>
    <row r="70" spans="1:9" ht="19.95" customHeight="1">
      <c r="A70" s="28" t="s">
        <v>2</v>
      </c>
      <c r="B70" s="15"/>
      <c r="C70" s="266">
        <v>33110</v>
      </c>
      <c r="D70" s="265"/>
      <c r="E70" s="266">
        <f>42089+3530</f>
        <v>45619</v>
      </c>
      <c r="F70" s="265"/>
      <c r="G70" s="266">
        <v>26731</v>
      </c>
      <c r="H70" s="265"/>
      <c r="I70" s="266">
        <f>35380+3530</f>
        <v>38910</v>
      </c>
    </row>
    <row r="71" spans="1:9" ht="19.95" customHeight="1">
      <c r="A71" s="33" t="s">
        <v>122</v>
      </c>
      <c r="B71" s="23"/>
      <c r="C71" s="115">
        <f>SUM(C65:C70)</f>
        <v>1419245</v>
      </c>
      <c r="D71" s="129"/>
      <c r="E71" s="115">
        <f>SUM(E65:E70)</f>
        <v>1539899</v>
      </c>
      <c r="F71" s="123"/>
      <c r="G71" s="115">
        <f>SUM(G65:G70)</f>
        <v>1346682</v>
      </c>
      <c r="H71" s="123"/>
      <c r="I71" s="115">
        <f>SUM(I65:I70)</f>
        <v>1453298</v>
      </c>
    </row>
    <row r="72" spans="1:9" ht="19.95" customHeight="1">
      <c r="A72" s="165"/>
      <c r="B72" s="23"/>
      <c r="C72" s="117"/>
      <c r="D72" s="117"/>
      <c r="E72" s="127"/>
      <c r="F72" s="127"/>
      <c r="G72" s="127"/>
      <c r="H72" s="127"/>
      <c r="I72" s="117"/>
    </row>
    <row r="73" spans="1:9" ht="19.95" customHeight="1">
      <c r="A73" s="170" t="s">
        <v>141</v>
      </c>
      <c r="B73" s="23"/>
      <c r="C73" s="117"/>
      <c r="D73" s="117"/>
      <c r="E73" s="127"/>
      <c r="F73" s="127"/>
      <c r="G73" s="127"/>
      <c r="H73" s="127"/>
      <c r="I73" s="117"/>
    </row>
    <row r="74" spans="1:9" ht="19.95" customHeight="1">
      <c r="A74" s="28" t="s">
        <v>262</v>
      </c>
      <c r="B74" s="23">
        <v>14</v>
      </c>
      <c r="C74" s="117">
        <v>4750</v>
      </c>
      <c r="D74" s="117"/>
      <c r="E74" s="159" t="s">
        <v>102</v>
      </c>
      <c r="F74" s="127"/>
      <c r="G74" s="159" t="s">
        <v>102</v>
      </c>
      <c r="H74" s="127"/>
      <c r="I74" s="159" t="s">
        <v>102</v>
      </c>
    </row>
    <row r="75" spans="1:9" ht="19.95" customHeight="1">
      <c r="A75" s="28" t="s">
        <v>199</v>
      </c>
      <c r="B75" s="23" t="s">
        <v>205</v>
      </c>
      <c r="C75" s="266">
        <v>57422</v>
      </c>
      <c r="D75" s="265"/>
      <c r="E75" s="159" t="s">
        <v>102</v>
      </c>
      <c r="F75" s="265"/>
      <c r="G75" s="267">
        <v>40126</v>
      </c>
      <c r="H75" s="265"/>
      <c r="I75" s="159" t="s">
        <v>102</v>
      </c>
    </row>
    <row r="76" spans="1:9" ht="19.95" customHeight="1">
      <c r="A76" s="28" t="s">
        <v>123</v>
      </c>
      <c r="B76" s="23">
        <v>15</v>
      </c>
      <c r="C76" s="266">
        <v>28489</v>
      </c>
      <c r="D76" s="265"/>
      <c r="E76" s="270">
        <v>25474</v>
      </c>
      <c r="F76" s="265"/>
      <c r="G76" s="159">
        <v>28166</v>
      </c>
      <c r="H76" s="271"/>
      <c r="I76" s="159">
        <v>24875</v>
      </c>
    </row>
    <row r="77" spans="1:9" ht="19.95" customHeight="1">
      <c r="A77" s="28" t="s">
        <v>191</v>
      </c>
      <c r="B77" s="23"/>
      <c r="C77" s="266">
        <v>157</v>
      </c>
      <c r="D77" s="265"/>
      <c r="E77" s="159" t="s">
        <v>102</v>
      </c>
      <c r="F77" s="265"/>
      <c r="G77" s="159" t="s">
        <v>102</v>
      </c>
      <c r="H77" s="271"/>
      <c r="I77" s="159" t="s">
        <v>102</v>
      </c>
    </row>
    <row r="78" spans="1:9" ht="19.95" customHeight="1">
      <c r="A78" s="33" t="s">
        <v>124</v>
      </c>
      <c r="B78" s="29"/>
      <c r="C78" s="120">
        <f>SUM(C74:C77)</f>
        <v>90818</v>
      </c>
      <c r="D78" s="117"/>
      <c r="E78" s="120">
        <f>SUM(E75:E77)</f>
        <v>25474</v>
      </c>
      <c r="F78" s="123"/>
      <c r="G78" s="120">
        <f>SUM(G75:G77)</f>
        <v>68292</v>
      </c>
      <c r="H78" s="123"/>
      <c r="I78" s="120">
        <f>SUM(I75:I77)</f>
        <v>24875</v>
      </c>
    </row>
    <row r="79" spans="1:9" ht="19.95" customHeight="1">
      <c r="A79" s="171" t="s">
        <v>125</v>
      </c>
      <c r="B79" s="29"/>
      <c r="C79" s="128">
        <f>C71+C78</f>
        <v>1510063</v>
      </c>
      <c r="D79" s="117"/>
      <c r="E79" s="128">
        <f>E71+E78</f>
        <v>1565373</v>
      </c>
      <c r="F79" s="123"/>
      <c r="G79" s="130">
        <f>SUM(G71,G78)</f>
        <v>1414974</v>
      </c>
      <c r="H79" s="123"/>
      <c r="I79" s="130">
        <f>SUM(I71,I78)</f>
        <v>1478173</v>
      </c>
    </row>
    <row r="80" spans="1:9" ht="19.95" customHeight="1">
      <c r="A80" s="178"/>
      <c r="B80" s="23"/>
      <c r="C80" s="117"/>
      <c r="D80" s="117"/>
      <c r="E80" s="127"/>
      <c r="F80" s="127"/>
      <c r="G80" s="127"/>
      <c r="H80" s="127"/>
      <c r="I80" s="117"/>
    </row>
    <row r="81" spans="1:9" ht="19.95" customHeight="1">
      <c r="A81" s="170" t="s">
        <v>142</v>
      </c>
      <c r="B81" s="23"/>
      <c r="C81" s="117"/>
      <c r="D81" s="117"/>
      <c r="E81" s="117"/>
      <c r="F81" s="117"/>
      <c r="G81" s="117"/>
      <c r="H81" s="117"/>
      <c r="I81" s="117"/>
    </row>
    <row r="82" spans="1:9" ht="19.95" customHeight="1">
      <c r="A82" s="170" t="s">
        <v>143</v>
      </c>
      <c r="B82" s="23"/>
      <c r="C82" s="117"/>
      <c r="D82" s="117"/>
      <c r="E82" s="117"/>
      <c r="F82" s="117"/>
      <c r="G82" s="117"/>
      <c r="H82" s="117"/>
      <c r="I82" s="117"/>
    </row>
    <row r="83" spans="1:9" ht="19.95" customHeight="1">
      <c r="A83" s="28" t="s">
        <v>48</v>
      </c>
      <c r="B83" s="23"/>
      <c r="C83" s="117"/>
      <c r="D83" s="117"/>
      <c r="E83" s="117"/>
      <c r="F83" s="117"/>
      <c r="G83" s="117"/>
      <c r="H83" s="117"/>
      <c r="I83" s="117"/>
    </row>
    <row r="84" spans="1:9" ht="19.95" customHeight="1" thickBot="1">
      <c r="A84" s="33" t="s">
        <v>176</v>
      </c>
      <c r="B84" s="23"/>
      <c r="C84" s="272">
        <v>345000</v>
      </c>
      <c r="D84" s="265"/>
      <c r="E84" s="272">
        <v>345000</v>
      </c>
      <c r="F84" s="265"/>
      <c r="G84" s="272">
        <v>345000</v>
      </c>
      <c r="H84" s="265"/>
      <c r="I84" s="272">
        <v>345000</v>
      </c>
    </row>
    <row r="85" spans="1:9" ht="19.95" customHeight="1" thickTop="1">
      <c r="A85" s="28" t="s">
        <v>126</v>
      </c>
      <c r="B85" s="23"/>
      <c r="C85" s="137"/>
      <c r="D85" s="117"/>
      <c r="E85" s="137"/>
      <c r="F85" s="137"/>
      <c r="G85" s="137"/>
      <c r="H85" s="137"/>
      <c r="I85" s="137"/>
    </row>
    <row r="86" spans="1:9" ht="19.95" customHeight="1">
      <c r="A86" s="310" t="s">
        <v>247</v>
      </c>
      <c r="B86" s="23"/>
      <c r="C86" s="161"/>
      <c r="D86" s="161"/>
      <c r="E86" s="161"/>
      <c r="F86" s="161"/>
      <c r="G86" s="161"/>
      <c r="H86" s="161"/>
      <c r="I86" s="161"/>
    </row>
    <row r="87" spans="1:9" ht="19.95" customHeight="1">
      <c r="A87" s="311" t="s">
        <v>248</v>
      </c>
      <c r="B87" s="23"/>
      <c r="C87" s="266">
        <v>345000</v>
      </c>
      <c r="D87" s="273"/>
      <c r="E87" s="266">
        <v>345000</v>
      </c>
      <c r="F87" s="265"/>
      <c r="G87" s="266">
        <v>345000</v>
      </c>
      <c r="H87" s="265"/>
      <c r="I87" s="266">
        <v>345000</v>
      </c>
    </row>
    <row r="88" spans="1:9" ht="19.95" customHeight="1">
      <c r="A88" s="172" t="s">
        <v>177</v>
      </c>
      <c r="B88" s="23"/>
      <c r="C88" s="318">
        <v>1315440</v>
      </c>
      <c r="D88" s="273"/>
      <c r="E88" s="265">
        <v>1315440</v>
      </c>
      <c r="F88" s="265"/>
      <c r="G88" s="318">
        <v>1315440</v>
      </c>
      <c r="H88" s="265"/>
      <c r="I88" s="265">
        <v>1315440</v>
      </c>
    </row>
    <row r="89" spans="1:9" ht="19.95" customHeight="1">
      <c r="A89" s="172" t="s">
        <v>144</v>
      </c>
      <c r="B89" s="23"/>
      <c r="C89" s="137"/>
      <c r="D89" s="129"/>
      <c r="E89" s="137"/>
      <c r="F89" s="137"/>
      <c r="G89" s="137"/>
      <c r="H89" s="137"/>
      <c r="I89" s="137"/>
    </row>
    <row r="90" spans="1:9" ht="19.95" customHeight="1">
      <c r="A90" s="173" t="s">
        <v>145</v>
      </c>
      <c r="B90" s="23"/>
      <c r="C90" s="265">
        <v>1186</v>
      </c>
      <c r="D90" s="273"/>
      <c r="E90" s="265">
        <v>1186</v>
      </c>
      <c r="F90" s="265"/>
      <c r="G90" s="159" t="s">
        <v>102</v>
      </c>
      <c r="H90" s="265"/>
      <c r="I90" s="159" t="s">
        <v>102</v>
      </c>
    </row>
    <row r="91" spans="1:9" ht="19.95" customHeight="1">
      <c r="A91" s="170" t="s">
        <v>146</v>
      </c>
      <c r="B91" s="23"/>
      <c r="C91" s="137"/>
      <c r="D91" s="129"/>
      <c r="E91" s="137"/>
      <c r="F91" s="137"/>
      <c r="G91" s="137"/>
      <c r="H91" s="137"/>
      <c r="I91" s="137"/>
    </row>
    <row r="92" spans="1:9" ht="19.95" customHeight="1">
      <c r="A92" s="28" t="s">
        <v>49</v>
      </c>
      <c r="B92" s="23"/>
      <c r="C92" s="129"/>
      <c r="D92" s="129"/>
      <c r="E92" s="129"/>
      <c r="F92" s="137"/>
      <c r="G92" s="129"/>
      <c r="H92" s="137"/>
      <c r="I92" s="129"/>
    </row>
    <row r="93" spans="1:9" ht="19.95" customHeight="1">
      <c r="A93" s="33" t="s">
        <v>115</v>
      </c>
      <c r="B93" s="23"/>
      <c r="C93" s="266">
        <v>34500</v>
      </c>
      <c r="D93" s="273"/>
      <c r="E93" s="266">
        <v>34500</v>
      </c>
      <c r="F93" s="265"/>
      <c r="G93" s="267">
        <v>34500</v>
      </c>
      <c r="H93" s="265"/>
      <c r="I93" s="267">
        <v>34500</v>
      </c>
    </row>
    <row r="94" spans="1:9" ht="19.95" customHeight="1">
      <c r="A94" s="28" t="s">
        <v>50</v>
      </c>
      <c r="B94" s="23"/>
      <c r="C94" s="266">
        <v>354237</v>
      </c>
      <c r="D94" s="265"/>
      <c r="E94" s="266">
        <v>449511</v>
      </c>
      <c r="F94" s="265"/>
      <c r="G94" s="267">
        <v>477509</v>
      </c>
      <c r="H94" s="265"/>
      <c r="I94" s="267">
        <v>510960</v>
      </c>
    </row>
    <row r="95" spans="1:9" ht="19.95" customHeight="1">
      <c r="A95" s="170" t="s">
        <v>147</v>
      </c>
      <c r="B95" s="23"/>
      <c r="C95" s="274">
        <v>-4627</v>
      </c>
      <c r="D95" s="265"/>
      <c r="E95" s="274">
        <v>-4715</v>
      </c>
      <c r="F95" s="265"/>
      <c r="G95" s="160" t="s">
        <v>102</v>
      </c>
      <c r="H95" s="265"/>
      <c r="I95" s="275">
        <v>34</v>
      </c>
    </row>
    <row r="96" spans="1:9" ht="19.95" customHeight="1">
      <c r="A96" s="173" t="s">
        <v>148</v>
      </c>
      <c r="B96" s="23"/>
      <c r="C96" s="117"/>
      <c r="D96" s="129"/>
      <c r="E96" s="117"/>
      <c r="F96" s="117"/>
      <c r="G96" s="117"/>
      <c r="H96" s="117"/>
      <c r="I96" s="117"/>
    </row>
    <row r="97" spans="1:9" ht="19.95" customHeight="1">
      <c r="A97" s="174" t="s">
        <v>153</v>
      </c>
      <c r="B97" s="23"/>
      <c r="C97" s="129">
        <f>SUM(C90:C95,C88,C87)</f>
        <v>2045736</v>
      </c>
      <c r="D97" s="129"/>
      <c r="E97" s="129">
        <f>SUM(E93:E95,E88,E90,E87)</f>
        <v>2140922</v>
      </c>
      <c r="F97" s="137"/>
      <c r="G97" s="117">
        <f>SUM(G93:G95,G88,G87)</f>
        <v>2172449</v>
      </c>
      <c r="H97" s="137"/>
      <c r="I97" s="117">
        <f>SUM(I93:I95,I88,I87)</f>
        <v>2205934</v>
      </c>
    </row>
    <row r="98" spans="1:9" ht="19.95" customHeight="1">
      <c r="A98" s="170" t="s">
        <v>149</v>
      </c>
      <c r="B98" s="23"/>
      <c r="C98" s="276">
        <v>-38</v>
      </c>
      <c r="D98" s="265"/>
      <c r="E98" s="276">
        <v>281</v>
      </c>
      <c r="F98" s="265"/>
      <c r="G98" s="160">
        <v>0</v>
      </c>
      <c r="H98" s="273"/>
      <c r="I98" s="160" t="s">
        <v>102</v>
      </c>
    </row>
    <row r="99" spans="1:9" ht="19.95" customHeight="1">
      <c r="A99" s="171" t="s">
        <v>150</v>
      </c>
      <c r="B99" s="11"/>
      <c r="C99" s="138">
        <f>SUM(C98,C97)</f>
        <v>2045698</v>
      </c>
      <c r="D99" s="129"/>
      <c r="E99" s="138">
        <f>SUM(E98,E97)</f>
        <v>2141203</v>
      </c>
      <c r="F99" s="137"/>
      <c r="G99" s="138">
        <f>SUM(G98,G97)</f>
        <v>2172449</v>
      </c>
      <c r="H99" s="137"/>
      <c r="I99" s="138">
        <f>SUM(I98,I97)</f>
        <v>2205934</v>
      </c>
    </row>
    <row r="100" spans="1:9" ht="19.95" customHeight="1" thickBot="1">
      <c r="A100" s="168" t="s">
        <v>151</v>
      </c>
      <c r="B100" s="11"/>
      <c r="C100" s="139">
        <f>C99+C79</f>
        <v>3555761</v>
      </c>
      <c r="D100" s="129"/>
      <c r="E100" s="139">
        <f>E99+E79</f>
        <v>3706576</v>
      </c>
      <c r="F100" s="137"/>
      <c r="G100" s="139">
        <f>G99+G79</f>
        <v>3587423</v>
      </c>
      <c r="H100" s="137"/>
      <c r="I100" s="139">
        <f>I99+I79</f>
        <v>3684107</v>
      </c>
    </row>
    <row r="101" spans="1:9" ht="19.95" customHeight="1" thickTop="1">
      <c r="B101" s="15"/>
      <c r="C101" s="34"/>
      <c r="D101" s="35"/>
      <c r="E101" s="34"/>
      <c r="F101" s="35"/>
      <c r="G101" s="35"/>
      <c r="H101" s="35"/>
      <c r="I101" s="26"/>
    </row>
    <row r="102" spans="1:9" ht="20.25" customHeight="1">
      <c r="A102" s="142"/>
      <c r="B102" s="15"/>
      <c r="C102" s="30"/>
      <c r="D102" s="31"/>
      <c r="E102" s="30"/>
      <c r="F102" s="31"/>
      <c r="G102" s="31"/>
      <c r="H102" s="31"/>
      <c r="I102" s="16"/>
    </row>
    <row r="103" spans="1:9" ht="20.25" customHeight="1">
      <c r="A103" s="142" t="s">
        <v>35</v>
      </c>
      <c r="B103" s="15"/>
      <c r="C103" s="30"/>
      <c r="D103" s="31"/>
      <c r="E103" s="30"/>
      <c r="F103" s="31"/>
      <c r="G103" s="31"/>
      <c r="H103" s="31"/>
      <c r="I103" s="16"/>
    </row>
    <row r="104" spans="1:9" ht="20.25" customHeight="1">
      <c r="A104" s="13"/>
      <c r="B104" s="15"/>
      <c r="C104" s="30"/>
      <c r="D104" s="31"/>
      <c r="E104" s="30"/>
      <c r="F104" s="31"/>
      <c r="G104" s="31"/>
      <c r="H104" s="31"/>
      <c r="I104" s="16"/>
    </row>
    <row r="105" spans="1:9" ht="20.25" customHeight="1">
      <c r="A105" s="142"/>
      <c r="B105" s="15"/>
      <c r="C105" s="30"/>
      <c r="D105" s="31"/>
      <c r="E105" s="30"/>
      <c r="F105" s="31"/>
      <c r="G105" s="31"/>
      <c r="H105" s="31"/>
      <c r="I105" s="16"/>
    </row>
    <row r="106" spans="1:9" ht="20.25" customHeight="1">
      <c r="A106" s="13"/>
      <c r="B106" s="15"/>
      <c r="C106" s="30"/>
      <c r="D106" s="31"/>
      <c r="E106" s="30"/>
      <c r="F106" s="31"/>
      <c r="G106" s="31"/>
      <c r="H106" s="31"/>
      <c r="I106" s="16"/>
    </row>
    <row r="107" spans="1:9" ht="20.25" customHeight="1">
      <c r="B107" s="15"/>
      <c r="C107" s="30"/>
      <c r="D107" s="31"/>
      <c r="E107" s="30"/>
      <c r="F107" s="31"/>
      <c r="G107" s="31"/>
      <c r="H107" s="31"/>
      <c r="I107" s="16"/>
    </row>
  </sheetData>
  <mergeCells count="17">
    <mergeCell ref="A1:I1"/>
    <mergeCell ref="A2:I2"/>
    <mergeCell ref="A3:I3"/>
    <mergeCell ref="A4:I4"/>
    <mergeCell ref="C6:E6"/>
    <mergeCell ref="G6:I6"/>
    <mergeCell ref="C7:E7"/>
    <mergeCell ref="G7:I7"/>
    <mergeCell ref="A51:I51"/>
    <mergeCell ref="A52:I52"/>
    <mergeCell ref="A53:I53"/>
    <mergeCell ref="A63:B63"/>
    <mergeCell ref="A54:I54"/>
    <mergeCell ref="C56:E56"/>
    <mergeCell ref="G56:I56"/>
    <mergeCell ref="C57:E57"/>
    <mergeCell ref="G57:I57"/>
  </mergeCells>
  <pageMargins left="0.9" right="0.3" top="0.8" bottom="0.5" header="0.6" footer="0.3"/>
  <pageSetup paperSize="9" scale="74" fitToHeight="0" orientation="portrait" r:id="rId1"/>
  <headerFooter alignWithMargins="0"/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80" zoomScaleNormal="80" zoomScaleSheetLayoutView="80" zoomScalePageLayoutView="80" workbookViewId="0">
      <selection activeCell="A32" sqref="A32"/>
    </sheetView>
  </sheetViews>
  <sheetFormatPr defaultColWidth="9.296875" defaultRowHeight="20.25" customHeight="1" outlineLevelCol="1"/>
  <cols>
    <col min="1" max="1" width="53.19921875" style="13" customWidth="1"/>
    <col min="2" max="2" width="7.3984375" style="15" customWidth="1"/>
    <col min="3" max="3" width="1.3984375" style="142" customWidth="1"/>
    <col min="4" max="4" width="12.69921875" style="30" customWidth="1"/>
    <col min="5" max="5" width="1.3984375" style="31" customWidth="1"/>
    <col min="6" max="6" width="12.69921875" style="30" customWidth="1"/>
    <col min="7" max="7" width="1.3984375" style="31" customWidth="1"/>
    <col min="8" max="8" width="12.69921875" style="31" customWidth="1"/>
    <col min="9" max="9" width="1.3984375" style="31" customWidth="1"/>
    <col min="10" max="10" width="12.69921875" style="16" customWidth="1"/>
    <col min="11" max="11" width="1" style="37" customWidth="1"/>
    <col min="12" max="12" width="11.3984375" style="13" bestFit="1" customWidth="1"/>
    <col min="13" max="13" width="59.3984375" style="13" hidden="1" customWidth="1" outlineLevel="1"/>
    <col min="14" max="14" width="26.3984375" style="13" hidden="1" customWidth="1" outlineLevel="1"/>
    <col min="15" max="15" width="2.69921875" style="13" hidden="1" customWidth="1" outlineLevel="1"/>
    <col min="16" max="16" width="26.3984375" style="13" hidden="1" customWidth="1" outlineLevel="1"/>
    <col min="17" max="17" width="9.296875" style="13" hidden="1" customWidth="1" outlineLevel="1"/>
    <col min="18" max="18" width="9.296875" style="13" collapsed="1"/>
    <col min="19" max="16384" width="9.296875" style="13"/>
  </cols>
  <sheetData>
    <row r="1" spans="1:16" s="9" customFormat="1" ht="20.25" customHeight="1">
      <c r="A1" s="324" t="s">
        <v>164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6" s="9" customFormat="1" ht="20.25" customHeight="1">
      <c r="A2" s="324" t="s">
        <v>58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6" s="9" customFormat="1" ht="20.25" customHeight="1">
      <c r="A3" s="327" t="s">
        <v>251</v>
      </c>
      <c r="B3" s="324"/>
      <c r="C3" s="324"/>
      <c r="D3" s="324"/>
      <c r="E3" s="324"/>
      <c r="F3" s="324"/>
      <c r="G3" s="324"/>
      <c r="H3" s="324"/>
      <c r="I3" s="324"/>
      <c r="J3" s="324"/>
    </row>
    <row r="4" spans="1:16" s="9" customFormat="1" ht="20.25" customHeight="1">
      <c r="A4" s="324" t="s">
        <v>172</v>
      </c>
      <c r="B4" s="324"/>
      <c r="C4" s="324"/>
      <c r="D4" s="324"/>
      <c r="E4" s="324"/>
      <c r="F4" s="324"/>
      <c r="G4" s="324"/>
      <c r="H4" s="324"/>
      <c r="I4" s="324"/>
      <c r="J4" s="324"/>
    </row>
    <row r="5" spans="1:16" s="9" customFormat="1" ht="20.25" customHeight="1">
      <c r="A5" s="325" t="s">
        <v>29</v>
      </c>
      <c r="B5" s="325"/>
      <c r="C5" s="325"/>
      <c r="D5" s="325"/>
      <c r="E5" s="325"/>
      <c r="F5" s="325"/>
      <c r="G5" s="325"/>
      <c r="H5" s="325"/>
      <c r="I5" s="325"/>
      <c r="J5" s="325"/>
      <c r="N5" s="77" t="s">
        <v>94</v>
      </c>
      <c r="O5" s="77"/>
      <c r="P5" s="77" t="s">
        <v>94</v>
      </c>
    </row>
    <row r="6" spans="1:16" s="9" customFormat="1" ht="5.95" customHeight="1">
      <c r="A6" s="64"/>
      <c r="B6" s="64"/>
      <c r="C6" s="64"/>
      <c r="D6" s="65"/>
      <c r="E6" s="64"/>
      <c r="F6" s="64"/>
      <c r="G6" s="64"/>
      <c r="H6" s="65"/>
      <c r="I6" s="64"/>
      <c r="J6" s="64"/>
    </row>
    <row r="7" spans="1:16" ht="20.25" customHeight="1">
      <c r="A7" s="142"/>
      <c r="B7" s="5" t="s">
        <v>192</v>
      </c>
      <c r="C7" s="12"/>
      <c r="D7" s="324" t="s">
        <v>42</v>
      </c>
      <c r="E7" s="324"/>
      <c r="F7" s="324"/>
      <c r="G7" s="141"/>
      <c r="H7" s="324" t="s">
        <v>43</v>
      </c>
      <c r="I7" s="324"/>
      <c r="J7" s="324"/>
      <c r="M7" s="142"/>
      <c r="N7" s="141" t="s">
        <v>42</v>
      </c>
      <c r="O7" s="141"/>
      <c r="P7" s="141" t="s">
        <v>43</v>
      </c>
    </row>
    <row r="8" spans="1:16" ht="20.25" customHeight="1">
      <c r="A8" s="142"/>
      <c r="B8" s="12"/>
      <c r="C8" s="12"/>
      <c r="D8" s="324" t="s">
        <v>44</v>
      </c>
      <c r="E8" s="324"/>
      <c r="F8" s="324"/>
      <c r="G8" s="141"/>
      <c r="H8" s="324" t="s">
        <v>44</v>
      </c>
      <c r="I8" s="324"/>
      <c r="J8" s="324"/>
      <c r="K8" s="38"/>
      <c r="M8" s="142"/>
      <c r="N8" s="141" t="s">
        <v>44</v>
      </c>
      <c r="O8" s="141"/>
      <c r="P8" s="141" t="s">
        <v>44</v>
      </c>
    </row>
    <row r="9" spans="1:16" s="9" customFormat="1" ht="20.25" customHeight="1">
      <c r="D9" s="12">
        <v>2020</v>
      </c>
      <c r="E9" s="12"/>
      <c r="F9" s="12">
        <v>2019</v>
      </c>
      <c r="G9" s="12"/>
      <c r="H9" s="12">
        <v>2020</v>
      </c>
      <c r="I9" s="12"/>
      <c r="J9" s="12">
        <v>2019</v>
      </c>
      <c r="N9" s="12">
        <v>2018</v>
      </c>
      <c r="O9" s="12"/>
      <c r="P9" s="12">
        <v>2018</v>
      </c>
    </row>
    <row r="10" spans="1:16" ht="20.25" customHeight="1">
      <c r="A10" s="21" t="s">
        <v>24</v>
      </c>
      <c r="D10" s="16"/>
      <c r="E10" s="16"/>
      <c r="F10" s="16"/>
      <c r="G10" s="16"/>
      <c r="H10" s="16"/>
      <c r="I10" s="16"/>
      <c r="M10" s="21" t="s">
        <v>24</v>
      </c>
      <c r="N10" s="16"/>
      <c r="O10" s="16"/>
      <c r="P10" s="16"/>
    </row>
    <row r="11" spans="1:16" ht="20.25" customHeight="1">
      <c r="A11" s="9" t="s">
        <v>127</v>
      </c>
      <c r="D11" s="118">
        <v>978688</v>
      </c>
      <c r="E11" s="118"/>
      <c r="F11" s="118">
        <v>1267615</v>
      </c>
      <c r="G11" s="118"/>
      <c r="H11" s="118">
        <v>951863</v>
      </c>
      <c r="I11" s="118"/>
      <c r="J11" s="312">
        <v>1182635</v>
      </c>
      <c r="M11" s="9" t="s">
        <v>9</v>
      </c>
      <c r="N11" s="16">
        <v>12286505</v>
      </c>
      <c r="O11" s="16"/>
      <c r="P11" s="19">
        <v>0</v>
      </c>
    </row>
    <row r="12" spans="1:16" ht="20.25" customHeight="1">
      <c r="A12" s="9" t="s">
        <v>74</v>
      </c>
      <c r="D12" s="117">
        <v>3459</v>
      </c>
      <c r="E12" s="117"/>
      <c r="F12" s="117">
        <v>12307</v>
      </c>
      <c r="G12" s="117"/>
      <c r="H12" s="118">
        <v>3699</v>
      </c>
      <c r="I12" s="117"/>
      <c r="J12" s="312">
        <v>7620</v>
      </c>
      <c r="M12" s="9"/>
      <c r="N12" s="16"/>
      <c r="O12" s="16"/>
      <c r="P12" s="19"/>
    </row>
    <row r="13" spans="1:16" ht="20.25" customHeight="1">
      <c r="A13" s="13" t="s">
        <v>257</v>
      </c>
      <c r="C13" s="178"/>
      <c r="D13" s="117">
        <v>9884</v>
      </c>
      <c r="E13" s="117"/>
      <c r="F13" s="160">
        <v>0</v>
      </c>
      <c r="G13" s="117"/>
      <c r="H13" s="118">
        <v>9977</v>
      </c>
      <c r="I13" s="117"/>
      <c r="J13" s="160">
        <v>0</v>
      </c>
      <c r="M13" s="317"/>
      <c r="N13" s="16"/>
      <c r="O13" s="16"/>
      <c r="P13" s="19"/>
    </row>
    <row r="14" spans="1:16" s="21" customFormat="1" ht="20.25" customHeight="1">
      <c r="A14" s="38" t="s">
        <v>25</v>
      </c>
      <c r="B14" s="29"/>
      <c r="C14" s="14"/>
      <c r="D14" s="131">
        <f>SUM(D11:D13)</f>
        <v>992031</v>
      </c>
      <c r="E14" s="117"/>
      <c r="F14" s="131">
        <f>SUM(F11:F13)</f>
        <v>1279922</v>
      </c>
      <c r="G14" s="117"/>
      <c r="H14" s="131">
        <f>SUM(H11:H13)</f>
        <v>965539</v>
      </c>
      <c r="I14" s="117"/>
      <c r="J14" s="131">
        <f>SUM(J11:J13)</f>
        <v>1190255</v>
      </c>
      <c r="K14" s="40"/>
      <c r="M14" s="38" t="s">
        <v>25</v>
      </c>
      <c r="N14" s="39">
        <v>83161377</v>
      </c>
      <c r="O14" s="16"/>
      <c r="P14" s="20">
        <v>866910</v>
      </c>
    </row>
    <row r="15" spans="1:16" s="21" customFormat="1" ht="20.25" customHeight="1">
      <c r="A15" s="38"/>
      <c r="B15" s="29"/>
      <c r="C15" s="14"/>
      <c r="D15" s="286"/>
      <c r="E15" s="117"/>
      <c r="F15" s="286"/>
      <c r="G15" s="117"/>
      <c r="H15" s="286"/>
      <c r="I15" s="117"/>
      <c r="J15" s="286"/>
      <c r="K15" s="40"/>
      <c r="M15" s="38"/>
      <c r="N15" s="44"/>
      <c r="O15" s="16"/>
      <c r="P15" s="26"/>
    </row>
    <row r="16" spans="1:16" ht="20.25" customHeight="1">
      <c r="A16" s="21" t="s">
        <v>105</v>
      </c>
      <c r="D16" s="132"/>
      <c r="E16" s="117"/>
      <c r="F16" s="132"/>
      <c r="G16" s="117"/>
      <c r="H16" s="132"/>
      <c r="I16" s="117"/>
      <c r="J16" s="132"/>
      <c r="M16" s="21" t="s">
        <v>26</v>
      </c>
      <c r="N16" s="41"/>
      <c r="O16" s="16"/>
      <c r="P16" s="42"/>
    </row>
    <row r="17" spans="1:16" ht="20.25" customHeight="1">
      <c r="A17" s="9" t="s">
        <v>128</v>
      </c>
      <c r="D17" s="118">
        <v>713350</v>
      </c>
      <c r="E17" s="117"/>
      <c r="F17" s="312">
        <v>925963</v>
      </c>
      <c r="G17" s="117"/>
      <c r="H17" s="118">
        <v>692664</v>
      </c>
      <c r="I17" s="117"/>
      <c r="J17" s="312">
        <v>862133</v>
      </c>
      <c r="M17" s="9" t="s">
        <v>10</v>
      </c>
      <c r="N17" s="16">
        <v>-12535082</v>
      </c>
      <c r="O17" s="16"/>
      <c r="P17" s="19">
        <v>0</v>
      </c>
    </row>
    <row r="18" spans="1:16" ht="20.25" customHeight="1">
      <c r="A18" s="9" t="s">
        <v>70</v>
      </c>
      <c r="B18" s="11"/>
      <c r="C18" s="14"/>
      <c r="D18" s="118">
        <v>99034</v>
      </c>
      <c r="E18" s="118"/>
      <c r="F18" s="312">
        <v>196055</v>
      </c>
      <c r="G18" s="118"/>
      <c r="H18" s="118">
        <v>82483</v>
      </c>
      <c r="I18" s="118"/>
      <c r="J18" s="312">
        <v>162240</v>
      </c>
      <c r="M18" s="9" t="s">
        <v>70</v>
      </c>
      <c r="N18" s="16">
        <v>-4410156</v>
      </c>
      <c r="O18" s="16"/>
      <c r="P18" s="16">
        <v>-848</v>
      </c>
    </row>
    <row r="19" spans="1:16" ht="20.25" customHeight="1">
      <c r="A19" s="9" t="s">
        <v>14</v>
      </c>
      <c r="D19" s="118">
        <v>69196</v>
      </c>
      <c r="E19" s="117"/>
      <c r="F19" s="312">
        <v>72493</v>
      </c>
      <c r="G19" s="117"/>
      <c r="H19" s="118">
        <v>55402</v>
      </c>
      <c r="I19" s="117"/>
      <c r="J19" s="312">
        <v>59657</v>
      </c>
      <c r="M19" s="9" t="s">
        <v>14</v>
      </c>
      <c r="N19" s="16">
        <v>-8122988</v>
      </c>
      <c r="O19" s="26"/>
      <c r="P19" s="16">
        <v>-178052</v>
      </c>
    </row>
    <row r="20" spans="1:16" ht="20.25" customHeight="1">
      <c r="A20" s="13" t="s">
        <v>213</v>
      </c>
      <c r="D20" s="281">
        <v>0</v>
      </c>
      <c r="E20" s="118"/>
      <c r="F20" s="312">
        <v>5046</v>
      </c>
      <c r="G20" s="118"/>
      <c r="H20" s="321" t="s">
        <v>102</v>
      </c>
      <c r="I20" s="118"/>
      <c r="J20" s="312">
        <v>5022</v>
      </c>
      <c r="N20" s="16"/>
      <c r="O20" s="26"/>
      <c r="P20" s="44"/>
    </row>
    <row r="21" spans="1:16" ht="20.25" customHeight="1">
      <c r="A21" s="21" t="s">
        <v>106</v>
      </c>
      <c r="D21" s="131">
        <f>SUM(D17:D20)</f>
        <v>881580</v>
      </c>
      <c r="E21" s="118"/>
      <c r="F21" s="131">
        <f>SUM(F17:F20)</f>
        <v>1199557</v>
      </c>
      <c r="G21" s="118"/>
      <c r="H21" s="131">
        <f>SUM(H17:H20)</f>
        <v>830549</v>
      </c>
      <c r="I21" s="118"/>
      <c r="J21" s="131">
        <f>SUM(J17:J20)</f>
        <v>1089052</v>
      </c>
      <c r="N21" s="26"/>
      <c r="O21" s="16"/>
      <c r="P21" s="26"/>
    </row>
    <row r="22" spans="1:16" ht="20.25" customHeight="1">
      <c r="A22" s="21" t="s">
        <v>195</v>
      </c>
      <c r="C22" s="178"/>
      <c r="D22" s="286">
        <f>D14-D21</f>
        <v>110451</v>
      </c>
      <c r="E22" s="118"/>
      <c r="F22" s="286">
        <f>F14-F21</f>
        <v>80365</v>
      </c>
      <c r="G22" s="118"/>
      <c r="H22" s="286">
        <f>H14-H21</f>
        <v>134990</v>
      </c>
      <c r="I22" s="118"/>
      <c r="J22" s="286">
        <f>J14-J21</f>
        <v>101203</v>
      </c>
      <c r="N22" s="26"/>
      <c r="O22" s="16"/>
      <c r="P22" s="26"/>
    </row>
    <row r="23" spans="1:16" ht="20.25" customHeight="1">
      <c r="A23" s="13" t="s">
        <v>16</v>
      </c>
      <c r="C23" s="178"/>
      <c r="D23" s="118">
        <v>-3874</v>
      </c>
      <c r="E23" s="118"/>
      <c r="F23" s="312">
        <v>-7775</v>
      </c>
      <c r="G23" s="118"/>
      <c r="H23" s="118">
        <v>-3628</v>
      </c>
      <c r="I23" s="118"/>
      <c r="J23" s="312">
        <v>-6601</v>
      </c>
      <c r="N23" s="26"/>
      <c r="O23" s="16"/>
      <c r="P23" s="26"/>
    </row>
    <row r="24" spans="1:16" ht="20.25" customHeight="1">
      <c r="A24" s="21" t="s">
        <v>76</v>
      </c>
      <c r="D24" s="287">
        <f>SUM(D22:D23)</f>
        <v>106577</v>
      </c>
      <c r="E24" s="118"/>
      <c r="F24" s="287">
        <f>SUM(F22:F23)</f>
        <v>72590</v>
      </c>
      <c r="G24" s="118"/>
      <c r="H24" s="287">
        <f>SUM(H22:H23)</f>
        <v>131362</v>
      </c>
      <c r="I24" s="118"/>
      <c r="J24" s="287">
        <f>SUM(J22:J23)</f>
        <v>94602</v>
      </c>
      <c r="M24" s="21" t="s">
        <v>76</v>
      </c>
      <c r="N24" s="44">
        <v>19329103</v>
      </c>
      <c r="O24" s="26"/>
      <c r="P24" s="26">
        <v>16159041</v>
      </c>
    </row>
    <row r="25" spans="1:16" ht="20.25" customHeight="1">
      <c r="A25" s="13" t="s">
        <v>129</v>
      </c>
      <c r="B25" s="15">
        <v>16</v>
      </c>
      <c r="D25" s="118">
        <v>-17645</v>
      </c>
      <c r="E25" s="118"/>
      <c r="F25" s="312">
        <v>-5073</v>
      </c>
      <c r="G25" s="118"/>
      <c r="H25" s="118">
        <v>-17289</v>
      </c>
      <c r="I25" s="118"/>
      <c r="J25" s="312">
        <v>-10565</v>
      </c>
      <c r="M25" s="13" t="s">
        <v>82</v>
      </c>
      <c r="N25" s="47">
        <v>-3256948</v>
      </c>
      <c r="O25" s="16"/>
      <c r="P25" s="32">
        <v>-116623</v>
      </c>
    </row>
    <row r="26" spans="1:16" s="21" customFormat="1" ht="20.25" customHeight="1" thickBot="1">
      <c r="A26" s="175" t="s">
        <v>160</v>
      </c>
      <c r="B26" s="14"/>
      <c r="C26" s="14"/>
      <c r="D26" s="131">
        <f>SUM(D24:D25)</f>
        <v>88932</v>
      </c>
      <c r="E26" s="118"/>
      <c r="F26" s="131">
        <f>SUM(F24:F25)</f>
        <v>67517</v>
      </c>
      <c r="G26" s="118"/>
      <c r="H26" s="131">
        <f>SUM(H24:H25)</f>
        <v>114073</v>
      </c>
      <c r="I26" s="118"/>
      <c r="J26" s="131">
        <f>SUM(J24:J25)</f>
        <v>84037</v>
      </c>
      <c r="K26" s="40"/>
      <c r="L26" s="13"/>
      <c r="M26" s="21" t="s">
        <v>87</v>
      </c>
      <c r="N26" s="48">
        <v>16072155</v>
      </c>
      <c r="O26" s="16"/>
      <c r="P26" s="25">
        <v>16042418</v>
      </c>
    </row>
    <row r="27" spans="1:16" s="21" customFormat="1" ht="19.95" customHeight="1" thickTop="1">
      <c r="B27" s="14"/>
      <c r="C27" s="14"/>
      <c r="D27" s="133">
        <f>-D25/D24</f>
        <v>0.16556104975745237</v>
      </c>
      <c r="E27" s="134"/>
      <c r="F27" s="133">
        <f>-F25/F24</f>
        <v>6.9885659181705473E-2</v>
      </c>
      <c r="G27" s="134"/>
      <c r="H27" s="133">
        <f>-H25/H24</f>
        <v>0.13161340418081333</v>
      </c>
      <c r="I27" s="134"/>
      <c r="J27" s="133">
        <f>-J25/J24</f>
        <v>0.11167840003382593</v>
      </c>
      <c r="K27" s="40"/>
      <c r="L27" s="13"/>
      <c r="N27" s="69"/>
      <c r="O27" s="71"/>
      <c r="P27" s="69"/>
    </row>
    <row r="28" spans="1:16" ht="20.25" customHeight="1">
      <c r="A28" s="168" t="s">
        <v>161</v>
      </c>
      <c r="B28" s="52"/>
      <c r="C28" s="14"/>
      <c r="D28" s="113"/>
      <c r="E28" s="113"/>
      <c r="F28" s="113" t="s">
        <v>228</v>
      </c>
      <c r="G28" s="113"/>
      <c r="H28" s="113"/>
      <c r="I28" s="113"/>
      <c r="J28" s="113"/>
    </row>
    <row r="29" spans="1:16" ht="20.25" customHeight="1">
      <c r="A29" s="178" t="s">
        <v>178</v>
      </c>
      <c r="B29" s="52"/>
      <c r="C29" s="14"/>
      <c r="D29" s="113"/>
      <c r="E29" s="113"/>
      <c r="F29" s="113"/>
      <c r="G29" s="113"/>
      <c r="H29" s="113"/>
      <c r="I29" s="113"/>
      <c r="J29" s="113"/>
    </row>
    <row r="30" spans="1:16" ht="20.25" customHeight="1">
      <c r="A30" s="178" t="s">
        <v>266</v>
      </c>
      <c r="B30" s="52"/>
      <c r="C30" s="14"/>
      <c r="D30" s="113"/>
      <c r="E30" s="113"/>
      <c r="F30" s="113"/>
      <c r="G30" s="113"/>
      <c r="H30" s="113"/>
      <c r="I30" s="113"/>
      <c r="J30" s="113"/>
    </row>
    <row r="31" spans="1:16" ht="20.25" customHeight="1">
      <c r="A31" s="178" t="s">
        <v>200</v>
      </c>
      <c r="B31" s="52"/>
      <c r="C31" s="14"/>
      <c r="D31" s="281" t="s">
        <v>102</v>
      </c>
      <c r="E31" s="113"/>
      <c r="F31" s="313">
        <v>-54</v>
      </c>
      <c r="G31" s="113"/>
      <c r="H31" s="281" t="s">
        <v>102</v>
      </c>
      <c r="I31" s="113"/>
      <c r="J31" s="313">
        <v>-54</v>
      </c>
    </row>
    <row r="32" spans="1:16" ht="20.25" customHeight="1">
      <c r="A32" s="290" t="s">
        <v>214</v>
      </c>
      <c r="B32" s="52"/>
      <c r="C32" s="14"/>
      <c r="D32" s="112">
        <v>-90</v>
      </c>
      <c r="E32" s="113"/>
      <c r="F32" s="160">
        <v>3</v>
      </c>
      <c r="G32" s="113"/>
      <c r="H32" s="160" t="s">
        <v>102</v>
      </c>
      <c r="I32" s="113">
        <v>751929</v>
      </c>
      <c r="J32" s="160" t="s">
        <v>102</v>
      </c>
    </row>
    <row r="33" spans="1:10" ht="20.25" customHeight="1">
      <c r="A33" s="178" t="s">
        <v>229</v>
      </c>
      <c r="B33" s="52"/>
      <c r="C33" s="14"/>
      <c r="D33" s="112">
        <f>SUM(D29:D32)</f>
        <v>-90</v>
      </c>
      <c r="E33" s="113"/>
      <c r="F33" s="112">
        <f>SUM(F29:F32)</f>
        <v>-51</v>
      </c>
      <c r="G33" s="113"/>
      <c r="H33" s="322" t="s">
        <v>102</v>
      </c>
      <c r="I33" s="113"/>
      <c r="J33" s="112">
        <f>SUM(J29:J32)</f>
        <v>-54</v>
      </c>
    </row>
    <row r="34" spans="1:10" ht="20.25" customHeight="1" thickBot="1">
      <c r="A34" s="168" t="s">
        <v>162</v>
      </c>
      <c r="B34" s="57"/>
      <c r="C34" s="14"/>
      <c r="D34" s="114">
        <f>PL_3M!D26+PL_3M!D33</f>
        <v>88842</v>
      </c>
      <c r="E34" s="111"/>
      <c r="F34" s="114">
        <f>PL_3M!F26+PL_3M!F33</f>
        <v>67466</v>
      </c>
      <c r="G34" s="111"/>
      <c r="H34" s="114">
        <f>H26</f>
        <v>114073</v>
      </c>
      <c r="I34" s="111"/>
      <c r="J34" s="114">
        <f>PL_3M!J26+PL_3M!J33</f>
        <v>83983</v>
      </c>
    </row>
    <row r="35" spans="1:10" ht="19.95" customHeight="1" thickTop="1"/>
    <row r="36" spans="1:10" ht="20.25" customHeight="1">
      <c r="A36" s="175" t="s">
        <v>233</v>
      </c>
      <c r="B36" s="176"/>
      <c r="C36" s="54"/>
      <c r="D36" s="111"/>
      <c r="E36" s="111"/>
      <c r="F36" s="111"/>
      <c r="G36" s="111"/>
      <c r="H36" s="113"/>
      <c r="I36" s="113"/>
      <c r="J36" s="113"/>
    </row>
    <row r="37" spans="1:10" ht="20.25" customHeight="1" thickBot="1">
      <c r="A37" s="293" t="s">
        <v>130</v>
      </c>
      <c r="B37" s="77"/>
      <c r="C37" s="54"/>
      <c r="D37" s="111">
        <v>88902</v>
      </c>
      <c r="E37" s="111"/>
      <c r="F37" s="117">
        <v>68686</v>
      </c>
      <c r="G37" s="111"/>
      <c r="H37" s="282">
        <v>114073</v>
      </c>
      <c r="I37" s="111"/>
      <c r="J37" s="124">
        <v>84037</v>
      </c>
    </row>
    <row r="38" spans="1:10" ht="20.25" customHeight="1" thickTop="1">
      <c r="A38" s="293" t="s">
        <v>22</v>
      </c>
      <c r="B38" s="77"/>
      <c r="C38" s="54"/>
      <c r="D38" s="111">
        <v>30</v>
      </c>
      <c r="E38" s="111"/>
      <c r="F38" s="117">
        <v>-1169</v>
      </c>
      <c r="G38" s="111"/>
      <c r="H38" s="159"/>
      <c r="I38" s="111"/>
      <c r="J38" s="159"/>
    </row>
    <row r="39" spans="1:10" ht="20.25" customHeight="1" thickBot="1">
      <c r="A39" s="21"/>
      <c r="B39" s="11"/>
      <c r="C39" s="54"/>
      <c r="D39" s="114">
        <f>SUM(D37:D38)</f>
        <v>88932</v>
      </c>
      <c r="E39" s="111"/>
      <c r="F39" s="114">
        <f>SUM(F37:F38)</f>
        <v>67517</v>
      </c>
      <c r="G39" s="111"/>
      <c r="H39" s="113"/>
      <c r="I39" s="113"/>
      <c r="J39" s="113"/>
    </row>
    <row r="40" spans="1:10" ht="20.25" customHeight="1" thickTop="1">
      <c r="A40" s="168" t="s">
        <v>232</v>
      </c>
      <c r="B40" s="176"/>
      <c r="C40" s="54"/>
      <c r="D40" s="113"/>
      <c r="E40" s="111"/>
      <c r="F40" s="113"/>
      <c r="G40" s="111"/>
      <c r="H40" s="113"/>
      <c r="I40" s="113"/>
      <c r="J40" s="113"/>
    </row>
    <row r="41" spans="1:10" ht="20.25" customHeight="1" thickBot="1">
      <c r="A41" s="67" t="s">
        <v>131</v>
      </c>
      <c r="B41" s="180"/>
      <c r="C41" s="59"/>
      <c r="D41" s="113">
        <v>88820</v>
      </c>
      <c r="E41" s="111"/>
      <c r="F41" s="129">
        <v>68635</v>
      </c>
      <c r="G41" s="111"/>
      <c r="H41" s="282">
        <v>114073</v>
      </c>
      <c r="I41" s="111"/>
      <c r="J41" s="282">
        <v>83983</v>
      </c>
    </row>
    <row r="42" spans="1:10" ht="20.25" customHeight="1" thickTop="1">
      <c r="A42" s="67" t="s">
        <v>20</v>
      </c>
      <c r="B42" s="180"/>
      <c r="C42" s="60"/>
      <c r="D42" s="112">
        <v>22</v>
      </c>
      <c r="E42" s="111"/>
      <c r="F42" s="314">
        <v>-1169</v>
      </c>
      <c r="G42" s="111"/>
      <c r="H42" s="159"/>
      <c r="I42" s="111"/>
      <c r="J42" s="159"/>
    </row>
    <row r="43" spans="1:10" ht="20.25" customHeight="1" thickBot="1">
      <c r="A43" s="178"/>
      <c r="C43" s="54"/>
      <c r="D43" s="135">
        <f>SUM(D41:D42)</f>
        <v>88842</v>
      </c>
      <c r="F43" s="135">
        <f>SUM(F41:F42)</f>
        <v>67466</v>
      </c>
      <c r="H43" s="113"/>
      <c r="I43" s="113"/>
      <c r="J43" s="113"/>
    </row>
    <row r="44" spans="1:10" ht="19.95" customHeight="1" thickTop="1">
      <c r="A44" s="178"/>
      <c r="C44" s="54"/>
      <c r="D44" s="34"/>
      <c r="F44" s="34"/>
      <c r="J44" s="31"/>
    </row>
    <row r="45" spans="1:10" ht="20.25" customHeight="1">
      <c r="A45" s="168" t="s">
        <v>166</v>
      </c>
      <c r="C45" s="176"/>
      <c r="D45" s="136">
        <v>6.4443478260869561E-2</v>
      </c>
      <c r="F45" s="315">
        <v>0.05</v>
      </c>
      <c r="H45" s="136">
        <v>8.266159420289855E-2</v>
      </c>
      <c r="J45" s="315">
        <v>0.06</v>
      </c>
    </row>
    <row r="46" spans="1:10" ht="20.25" customHeight="1">
      <c r="A46" s="168" t="s">
        <v>167</v>
      </c>
      <c r="B46" s="176"/>
      <c r="C46" s="176"/>
      <c r="D46" s="136"/>
      <c r="F46" s="127"/>
      <c r="H46" s="136"/>
      <c r="J46" s="127"/>
    </row>
    <row r="47" spans="1:10" ht="20.25" customHeight="1">
      <c r="A47" s="177" t="s">
        <v>173</v>
      </c>
      <c r="B47" s="176"/>
      <c r="C47" s="176"/>
      <c r="D47" s="127">
        <v>1380000</v>
      </c>
      <c r="F47" s="127">
        <v>1380000</v>
      </c>
      <c r="H47" s="127">
        <v>1380000</v>
      </c>
      <c r="J47" s="127">
        <v>1380000</v>
      </c>
    </row>
    <row r="48" spans="1:10" ht="20.25" customHeight="1">
      <c r="A48" s="177"/>
      <c r="B48" s="176"/>
      <c r="C48" s="176"/>
      <c r="H48" s="30"/>
      <c r="J48" s="30"/>
    </row>
    <row r="49" spans="1:10" ht="20.25" customHeight="1">
      <c r="A49" s="177"/>
      <c r="B49" s="176"/>
      <c r="C49" s="176"/>
      <c r="H49" s="30"/>
      <c r="J49" s="30"/>
    </row>
    <row r="50" spans="1:10" ht="20.25" customHeight="1">
      <c r="A50" s="13" t="s">
        <v>35</v>
      </c>
      <c r="B50" s="176"/>
      <c r="C50" s="176"/>
      <c r="H50" s="30"/>
      <c r="J50" s="30"/>
    </row>
  </sheetData>
  <mergeCells count="9">
    <mergeCell ref="D8:F8"/>
    <mergeCell ref="H8:J8"/>
    <mergeCell ref="A1:J1"/>
    <mergeCell ref="A2:J2"/>
    <mergeCell ref="A3:J3"/>
    <mergeCell ref="A4:J4"/>
    <mergeCell ref="A5:J5"/>
    <mergeCell ref="D7:F7"/>
    <mergeCell ref="H7:J7"/>
  </mergeCells>
  <pageMargins left="0.9" right="0.3" top="0.8" bottom="0.5" header="0.6" footer="0.3"/>
  <pageSetup paperSize="9" scale="74" firstPageNumber="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37" zoomScale="80" zoomScaleNormal="80" zoomScaleSheetLayoutView="80" zoomScalePageLayoutView="80" workbookViewId="0">
      <selection activeCell="D29" sqref="D29"/>
    </sheetView>
  </sheetViews>
  <sheetFormatPr defaultColWidth="9.296875" defaultRowHeight="20.25" customHeight="1" outlineLevelCol="1"/>
  <cols>
    <col min="1" max="1" width="54.796875" style="13" customWidth="1"/>
    <col min="2" max="2" width="7.3984375" style="15" customWidth="1"/>
    <col min="3" max="3" width="1.3984375" style="178" customWidth="1"/>
    <col min="4" max="4" width="12.69921875" style="30" customWidth="1"/>
    <col min="5" max="5" width="1.3984375" style="31" customWidth="1"/>
    <col min="6" max="6" width="12.69921875" style="30" customWidth="1"/>
    <col min="7" max="7" width="1.3984375" style="31" customWidth="1"/>
    <col min="8" max="8" width="12.69921875" style="31" customWidth="1"/>
    <col min="9" max="9" width="1.3984375" style="31" customWidth="1"/>
    <col min="10" max="10" width="12.69921875" style="16" customWidth="1"/>
    <col min="11" max="11" width="1" style="37" customWidth="1"/>
    <col min="12" max="12" width="11.3984375" style="13" bestFit="1" customWidth="1"/>
    <col min="13" max="13" width="59.3984375" style="13" hidden="1" customWidth="1" outlineLevel="1"/>
    <col min="14" max="14" width="26.3984375" style="13" hidden="1" customWidth="1" outlineLevel="1"/>
    <col min="15" max="15" width="2.69921875" style="13" hidden="1" customWidth="1" outlineLevel="1"/>
    <col min="16" max="16" width="26.3984375" style="13" hidden="1" customWidth="1" outlineLevel="1"/>
    <col min="17" max="17" width="9.296875" style="13" hidden="1" customWidth="1" outlineLevel="1"/>
    <col min="18" max="18" width="9.296875" style="13" collapsed="1"/>
    <col min="19" max="16384" width="9.296875" style="13"/>
  </cols>
  <sheetData>
    <row r="1" spans="1:16" s="295" customFormat="1" ht="20.25" customHeight="1">
      <c r="A1" s="324" t="s">
        <v>164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6" s="295" customFormat="1" ht="20.25" customHeight="1">
      <c r="A2" s="324" t="s">
        <v>58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6" s="295" customFormat="1" ht="20.25" customHeight="1">
      <c r="A3" s="327" t="s">
        <v>252</v>
      </c>
      <c r="B3" s="324"/>
      <c r="C3" s="324"/>
      <c r="D3" s="324"/>
      <c r="E3" s="324"/>
      <c r="F3" s="324"/>
      <c r="G3" s="324"/>
      <c r="H3" s="324"/>
      <c r="I3" s="324"/>
      <c r="J3" s="324"/>
    </row>
    <row r="4" spans="1:16" s="295" customFormat="1" ht="20.25" customHeight="1">
      <c r="A4" s="324" t="s">
        <v>172</v>
      </c>
      <c r="B4" s="324"/>
      <c r="C4" s="324"/>
      <c r="D4" s="324"/>
      <c r="E4" s="324"/>
      <c r="F4" s="324"/>
      <c r="G4" s="324"/>
      <c r="H4" s="324"/>
      <c r="I4" s="324"/>
      <c r="J4" s="324"/>
    </row>
    <row r="5" spans="1:16" s="295" customFormat="1" ht="20.25" customHeight="1">
      <c r="A5" s="325" t="s">
        <v>29</v>
      </c>
      <c r="B5" s="325"/>
      <c r="C5" s="325"/>
      <c r="D5" s="325"/>
      <c r="E5" s="325"/>
      <c r="F5" s="325"/>
      <c r="G5" s="325"/>
      <c r="H5" s="325"/>
      <c r="I5" s="325"/>
      <c r="J5" s="325"/>
      <c r="N5" s="77" t="s">
        <v>94</v>
      </c>
      <c r="O5" s="77"/>
      <c r="P5" s="77" t="s">
        <v>94</v>
      </c>
    </row>
    <row r="6" spans="1:16" s="295" customFormat="1" ht="5.95" customHeight="1">
      <c r="A6" s="64"/>
      <c r="B6" s="64"/>
      <c r="C6" s="64"/>
      <c r="D6" s="65"/>
      <c r="E6" s="64"/>
      <c r="F6" s="64"/>
      <c r="G6" s="64"/>
      <c r="H6" s="65"/>
      <c r="I6" s="64"/>
      <c r="J6" s="64"/>
    </row>
    <row r="7" spans="1:16" ht="20.25" customHeight="1">
      <c r="A7" s="178"/>
      <c r="B7" s="5" t="s">
        <v>192</v>
      </c>
      <c r="C7" s="12"/>
      <c r="D7" s="324" t="s">
        <v>42</v>
      </c>
      <c r="E7" s="324"/>
      <c r="F7" s="324"/>
      <c r="G7" s="294"/>
      <c r="H7" s="324" t="s">
        <v>43</v>
      </c>
      <c r="I7" s="324"/>
      <c r="J7" s="324"/>
      <c r="M7" s="178"/>
      <c r="N7" s="294" t="s">
        <v>42</v>
      </c>
      <c r="O7" s="294"/>
      <c r="P7" s="294" t="s">
        <v>43</v>
      </c>
    </row>
    <row r="8" spans="1:16" ht="20.25" customHeight="1">
      <c r="A8" s="178"/>
      <c r="B8" s="12"/>
      <c r="C8" s="12"/>
      <c r="D8" s="324" t="s">
        <v>44</v>
      </c>
      <c r="E8" s="324"/>
      <c r="F8" s="324"/>
      <c r="G8" s="294"/>
      <c r="H8" s="324" t="s">
        <v>44</v>
      </c>
      <c r="I8" s="324"/>
      <c r="J8" s="324"/>
      <c r="K8" s="38"/>
      <c r="M8" s="178"/>
      <c r="N8" s="294" t="s">
        <v>44</v>
      </c>
      <c r="O8" s="294"/>
      <c r="P8" s="294" t="s">
        <v>44</v>
      </c>
    </row>
    <row r="9" spans="1:16" s="295" customFormat="1" ht="20.25" customHeight="1">
      <c r="D9" s="12">
        <v>2020</v>
      </c>
      <c r="E9" s="12"/>
      <c r="F9" s="12">
        <v>2019</v>
      </c>
      <c r="G9" s="12"/>
      <c r="H9" s="12">
        <v>2020</v>
      </c>
      <c r="I9" s="12"/>
      <c r="J9" s="12">
        <v>2019</v>
      </c>
      <c r="N9" s="12">
        <v>2018</v>
      </c>
      <c r="O9" s="12"/>
      <c r="P9" s="12">
        <v>2018</v>
      </c>
    </row>
    <row r="10" spans="1:16" ht="20.25" customHeight="1">
      <c r="A10" s="21" t="s">
        <v>24</v>
      </c>
      <c r="D10" s="16"/>
      <c r="E10" s="16"/>
      <c r="F10" s="16"/>
      <c r="G10" s="16"/>
      <c r="H10" s="16"/>
      <c r="I10" s="16"/>
      <c r="M10" s="21" t="s">
        <v>24</v>
      </c>
      <c r="N10" s="16"/>
      <c r="O10" s="16"/>
      <c r="P10" s="16"/>
    </row>
    <row r="11" spans="1:16" ht="20.25" customHeight="1">
      <c r="A11" s="295" t="s">
        <v>127</v>
      </c>
      <c r="D11" s="118">
        <v>3100231</v>
      </c>
      <c r="E11" s="118"/>
      <c r="F11" s="312">
        <v>3849976</v>
      </c>
      <c r="G11" s="118"/>
      <c r="H11" s="118">
        <v>2981073</v>
      </c>
      <c r="I11" s="118"/>
      <c r="J11" s="312">
        <v>3599857</v>
      </c>
      <c r="M11" s="295" t="s">
        <v>9</v>
      </c>
      <c r="N11" s="16">
        <v>12286505</v>
      </c>
      <c r="O11" s="16"/>
      <c r="P11" s="19">
        <v>0</v>
      </c>
    </row>
    <row r="12" spans="1:16" ht="20.25" customHeight="1">
      <c r="A12" s="295" t="s">
        <v>74</v>
      </c>
      <c r="D12" s="117">
        <v>10820</v>
      </c>
      <c r="E12" s="117"/>
      <c r="F12" s="316">
        <v>29021</v>
      </c>
      <c r="G12" s="117"/>
      <c r="H12" s="118">
        <v>9707</v>
      </c>
      <c r="I12" s="117"/>
      <c r="J12" s="312">
        <v>14930</v>
      </c>
      <c r="M12" s="295"/>
      <c r="N12" s="16"/>
      <c r="O12" s="16"/>
      <c r="P12" s="19"/>
    </row>
    <row r="13" spans="1:16" ht="20.25" customHeight="1">
      <c r="A13" s="13" t="s">
        <v>257</v>
      </c>
      <c r="D13" s="117">
        <v>3724</v>
      </c>
      <c r="E13" s="117"/>
      <c r="F13" s="160">
        <v>0</v>
      </c>
      <c r="G13" s="117"/>
      <c r="H13" s="118">
        <v>3855</v>
      </c>
      <c r="I13" s="117"/>
      <c r="J13" s="160">
        <v>0</v>
      </c>
      <c r="M13" s="317"/>
      <c r="N13" s="16"/>
      <c r="O13" s="16"/>
      <c r="P13" s="19"/>
    </row>
    <row r="14" spans="1:16" s="21" customFormat="1" ht="20.25" customHeight="1">
      <c r="A14" s="38" t="s">
        <v>25</v>
      </c>
      <c r="B14" s="29"/>
      <c r="C14" s="14"/>
      <c r="D14" s="131">
        <f>SUM(D11:D13)</f>
        <v>3114775</v>
      </c>
      <c r="E14" s="117"/>
      <c r="F14" s="131">
        <f>SUM(F11:F13)</f>
        <v>3878997</v>
      </c>
      <c r="G14" s="117"/>
      <c r="H14" s="131">
        <f>SUM(H11:H13)</f>
        <v>2994635</v>
      </c>
      <c r="I14" s="117"/>
      <c r="J14" s="131">
        <f>SUM(J11:J13)</f>
        <v>3614787</v>
      </c>
      <c r="K14" s="40"/>
      <c r="M14" s="38" t="s">
        <v>25</v>
      </c>
      <c r="N14" s="39">
        <v>83161377</v>
      </c>
      <c r="O14" s="16"/>
      <c r="P14" s="20">
        <v>866910</v>
      </c>
    </row>
    <row r="15" spans="1:16" s="21" customFormat="1" ht="20.25" customHeight="1">
      <c r="A15" s="38"/>
      <c r="B15" s="29"/>
      <c r="C15" s="14"/>
      <c r="D15" s="286"/>
      <c r="E15" s="117"/>
      <c r="F15" s="286"/>
      <c r="G15" s="117"/>
      <c r="H15" s="286"/>
      <c r="I15" s="117"/>
      <c r="J15" s="286"/>
      <c r="K15" s="40"/>
      <c r="M15" s="38"/>
      <c r="N15" s="44"/>
      <c r="O15" s="16"/>
      <c r="P15" s="26"/>
    </row>
    <row r="16" spans="1:16" ht="20.25" customHeight="1">
      <c r="A16" s="21" t="s">
        <v>105</v>
      </c>
      <c r="D16" s="132"/>
      <c r="E16" s="117"/>
      <c r="F16" s="132"/>
      <c r="G16" s="117"/>
      <c r="H16" s="132"/>
      <c r="I16" s="117"/>
      <c r="J16" s="132"/>
      <c r="M16" s="21" t="s">
        <v>26</v>
      </c>
      <c r="N16" s="41"/>
      <c r="O16" s="16"/>
      <c r="P16" s="42"/>
    </row>
    <row r="17" spans="1:16" ht="20.25" customHeight="1">
      <c r="A17" s="295" t="s">
        <v>128</v>
      </c>
      <c r="D17" s="118">
        <v>2256000</v>
      </c>
      <c r="E17" s="117"/>
      <c r="F17" s="312">
        <v>2802326</v>
      </c>
      <c r="G17" s="117"/>
      <c r="H17" s="118">
        <v>2181933</v>
      </c>
      <c r="I17" s="117"/>
      <c r="J17" s="312">
        <v>2630369</v>
      </c>
      <c r="M17" s="295" t="s">
        <v>10</v>
      </c>
      <c r="N17" s="16">
        <v>-12535082</v>
      </c>
      <c r="O17" s="16"/>
      <c r="P17" s="19">
        <v>0</v>
      </c>
    </row>
    <row r="18" spans="1:16" ht="20.25" customHeight="1">
      <c r="A18" s="295" t="s">
        <v>70</v>
      </c>
      <c r="B18" s="11"/>
      <c r="C18" s="14"/>
      <c r="D18" s="118">
        <v>328136</v>
      </c>
      <c r="E18" s="118"/>
      <c r="F18" s="312">
        <v>555567</v>
      </c>
      <c r="G18" s="118"/>
      <c r="H18" s="118">
        <v>270531</v>
      </c>
      <c r="I18" s="118"/>
      <c r="J18" s="312">
        <v>454835</v>
      </c>
      <c r="M18" s="295" t="s">
        <v>70</v>
      </c>
      <c r="N18" s="16">
        <v>-4410156</v>
      </c>
      <c r="O18" s="16"/>
      <c r="P18" s="16">
        <v>-848</v>
      </c>
    </row>
    <row r="19" spans="1:16" ht="20.25" customHeight="1">
      <c r="A19" s="295" t="s">
        <v>14</v>
      </c>
      <c r="D19" s="118">
        <v>217176</v>
      </c>
      <c r="E19" s="117"/>
      <c r="F19" s="312">
        <v>223131</v>
      </c>
      <c r="G19" s="117"/>
      <c r="H19" s="118">
        <v>169781</v>
      </c>
      <c r="I19" s="117"/>
      <c r="J19" s="312">
        <v>182996</v>
      </c>
      <c r="M19" s="295" t="s">
        <v>14</v>
      </c>
      <c r="N19" s="16">
        <v>-8122988</v>
      </c>
      <c r="O19" s="26"/>
      <c r="P19" s="16">
        <v>-178052</v>
      </c>
    </row>
    <row r="20" spans="1:16" ht="20.25" customHeight="1">
      <c r="A20" s="13" t="s">
        <v>213</v>
      </c>
      <c r="D20" s="281">
        <v>0</v>
      </c>
      <c r="E20" s="118"/>
      <c r="F20" s="312">
        <v>11527</v>
      </c>
      <c r="G20" s="118"/>
      <c r="H20" s="281">
        <v>0</v>
      </c>
      <c r="I20" s="118"/>
      <c r="J20" s="312">
        <v>11571</v>
      </c>
      <c r="N20" s="16"/>
      <c r="O20" s="26"/>
      <c r="P20" s="44"/>
    </row>
    <row r="21" spans="1:16" ht="20.25" customHeight="1">
      <c r="A21" s="21" t="s">
        <v>106</v>
      </c>
      <c r="D21" s="131">
        <f>SUM(D17:D20)</f>
        <v>2801312</v>
      </c>
      <c r="E21" s="118"/>
      <c r="F21" s="131">
        <f>SUM(F17:F20)</f>
        <v>3592551</v>
      </c>
      <c r="G21" s="118"/>
      <c r="H21" s="131">
        <f>SUM(H17:H20)</f>
        <v>2622245</v>
      </c>
      <c r="I21" s="118"/>
      <c r="J21" s="131">
        <f>SUM(J17:J20)</f>
        <v>3279771</v>
      </c>
      <c r="N21" s="26"/>
      <c r="O21" s="16"/>
      <c r="P21" s="26"/>
    </row>
    <row r="22" spans="1:16" ht="20.25" customHeight="1">
      <c r="A22" s="21" t="s">
        <v>195</v>
      </c>
      <c r="D22" s="286">
        <f>D14-D21</f>
        <v>313463</v>
      </c>
      <c r="E22" s="118"/>
      <c r="F22" s="286">
        <f>F14-F21</f>
        <v>286446</v>
      </c>
      <c r="G22" s="118"/>
      <c r="H22" s="286">
        <f>H14-H21</f>
        <v>372390</v>
      </c>
      <c r="I22" s="118"/>
      <c r="J22" s="286">
        <f>J14-J21</f>
        <v>335016</v>
      </c>
      <c r="N22" s="26"/>
      <c r="O22" s="16"/>
      <c r="P22" s="26"/>
    </row>
    <row r="23" spans="1:16" ht="20.25" customHeight="1">
      <c r="A23" s="13" t="s">
        <v>16</v>
      </c>
      <c r="D23" s="118">
        <v>-14026</v>
      </c>
      <c r="E23" s="118"/>
      <c r="F23" s="312">
        <v>-20433</v>
      </c>
      <c r="G23" s="118"/>
      <c r="H23" s="118">
        <v>-12944</v>
      </c>
      <c r="I23" s="118"/>
      <c r="J23" s="312">
        <v>-18268</v>
      </c>
      <c r="N23" s="26"/>
      <c r="O23" s="16"/>
      <c r="P23" s="26"/>
    </row>
    <row r="24" spans="1:16" ht="20.25" customHeight="1">
      <c r="A24" s="21" t="s">
        <v>76</v>
      </c>
      <c r="D24" s="287">
        <f>SUM(D22:D23)</f>
        <v>299437</v>
      </c>
      <c r="E24" s="118"/>
      <c r="F24" s="287">
        <f>SUM(F22:F23)</f>
        <v>266013</v>
      </c>
      <c r="G24" s="118"/>
      <c r="H24" s="287">
        <f>SUM(H22:H23)</f>
        <v>359446</v>
      </c>
      <c r="I24" s="118"/>
      <c r="J24" s="287">
        <f>SUM(J22:J23)</f>
        <v>316748</v>
      </c>
      <c r="M24" s="21" t="s">
        <v>76</v>
      </c>
      <c r="N24" s="44">
        <v>19329103</v>
      </c>
      <c r="O24" s="26"/>
      <c r="P24" s="26">
        <v>16159041</v>
      </c>
    </row>
    <row r="25" spans="1:16" ht="20.25" customHeight="1">
      <c r="A25" s="13" t="s">
        <v>129</v>
      </c>
      <c r="B25" s="15">
        <v>16</v>
      </c>
      <c r="D25" s="118">
        <v>-36276</v>
      </c>
      <c r="E25" s="118"/>
      <c r="F25" s="312">
        <v>-19751</v>
      </c>
      <c r="G25" s="118"/>
      <c r="H25" s="118">
        <v>-34131</v>
      </c>
      <c r="I25" s="118"/>
      <c r="J25" s="312">
        <v>-29222</v>
      </c>
      <c r="M25" s="13" t="s">
        <v>82</v>
      </c>
      <c r="N25" s="47">
        <v>-3256948</v>
      </c>
      <c r="O25" s="16"/>
      <c r="P25" s="32">
        <v>-116623</v>
      </c>
    </row>
    <row r="26" spans="1:16" s="21" customFormat="1" ht="20.25" customHeight="1" thickBot="1">
      <c r="A26" s="175" t="s">
        <v>160</v>
      </c>
      <c r="B26" s="14"/>
      <c r="C26" s="14"/>
      <c r="D26" s="131">
        <f>SUM(D24:D25)</f>
        <v>263161</v>
      </c>
      <c r="E26" s="118"/>
      <c r="F26" s="131">
        <f>SUM(F24:F25)</f>
        <v>246262</v>
      </c>
      <c r="G26" s="118"/>
      <c r="H26" s="131">
        <f>SUM(H24:H25)</f>
        <v>325315</v>
      </c>
      <c r="I26" s="118"/>
      <c r="J26" s="131">
        <f>SUM(J24:J25)</f>
        <v>287526</v>
      </c>
      <c r="K26" s="40"/>
      <c r="L26" s="13"/>
      <c r="M26" s="21" t="s">
        <v>87</v>
      </c>
      <c r="N26" s="48">
        <v>16072155</v>
      </c>
      <c r="O26" s="16"/>
      <c r="P26" s="25">
        <v>16042418</v>
      </c>
    </row>
    <row r="27" spans="1:16" s="21" customFormat="1" ht="19.95" customHeight="1" thickTop="1">
      <c r="B27" s="14"/>
      <c r="C27" s="14"/>
      <c r="D27" s="133">
        <f>-D25/D24</f>
        <v>0.1211473531995044</v>
      </c>
      <c r="E27" s="134"/>
      <c r="F27" s="133">
        <f>-F25/F24</f>
        <v>7.4248251025325826E-2</v>
      </c>
      <c r="G27" s="134"/>
      <c r="H27" s="133">
        <f>-H25/H24</f>
        <v>9.4954457693227912E-2</v>
      </c>
      <c r="I27" s="134"/>
      <c r="J27" s="133">
        <f>-J25/J24</f>
        <v>9.2256304696477956E-2</v>
      </c>
      <c r="K27" s="40"/>
      <c r="L27" s="13"/>
      <c r="N27" s="69"/>
      <c r="O27" s="71"/>
      <c r="P27" s="69"/>
    </row>
    <row r="28" spans="1:16" ht="20.25" customHeight="1">
      <c r="A28" s="168" t="s">
        <v>161</v>
      </c>
      <c r="B28" s="52"/>
      <c r="C28" s="14"/>
      <c r="D28" s="113"/>
      <c r="E28" s="113"/>
      <c r="F28" s="113"/>
      <c r="G28" s="113"/>
      <c r="H28" s="113"/>
      <c r="I28" s="113"/>
      <c r="J28" s="113"/>
    </row>
    <row r="29" spans="1:16" ht="20.25" customHeight="1">
      <c r="A29" s="178" t="s">
        <v>178</v>
      </c>
      <c r="B29" s="52"/>
      <c r="C29" s="14"/>
      <c r="D29" s="113"/>
      <c r="E29" s="113"/>
      <c r="F29" s="113"/>
      <c r="G29" s="113"/>
      <c r="H29" s="113"/>
      <c r="I29" s="113"/>
      <c r="J29" s="113"/>
    </row>
    <row r="30" spans="1:16" ht="20.25" customHeight="1">
      <c r="A30" s="178" t="s">
        <v>267</v>
      </c>
      <c r="B30" s="52"/>
      <c r="C30" s="14"/>
      <c r="D30" s="113"/>
      <c r="E30" s="113"/>
      <c r="F30" s="113"/>
      <c r="G30" s="113"/>
      <c r="H30" s="113"/>
      <c r="I30" s="113"/>
      <c r="J30" s="113"/>
    </row>
    <row r="31" spans="1:16" ht="20.25" customHeight="1">
      <c r="A31" s="178" t="s">
        <v>200</v>
      </c>
      <c r="B31" s="52"/>
      <c r="C31" s="14"/>
      <c r="D31" s="113">
        <v>0</v>
      </c>
      <c r="E31" s="113"/>
      <c r="F31" s="313">
        <v>14</v>
      </c>
      <c r="G31" s="113"/>
      <c r="H31" s="281">
        <v>0</v>
      </c>
      <c r="I31" s="113"/>
      <c r="J31" s="313">
        <v>14</v>
      </c>
    </row>
    <row r="32" spans="1:16" ht="20.25" customHeight="1">
      <c r="A32" s="290" t="s">
        <v>214</v>
      </c>
      <c r="B32" s="52"/>
      <c r="C32" s="14"/>
      <c r="D32" s="112">
        <v>134</v>
      </c>
      <c r="E32" s="113"/>
      <c r="F32" s="319">
        <v>-2359</v>
      </c>
      <c r="G32" s="113"/>
      <c r="H32" s="160">
        <v>0</v>
      </c>
      <c r="I32" s="113">
        <v>751929</v>
      </c>
      <c r="J32" s="160">
        <v>0</v>
      </c>
    </row>
    <row r="33" spans="1:10" ht="20.25" customHeight="1">
      <c r="A33" s="178" t="s">
        <v>179</v>
      </c>
      <c r="B33" s="52"/>
      <c r="C33" s="14"/>
      <c r="D33" s="66"/>
      <c r="E33" s="66"/>
      <c r="F33" s="66"/>
      <c r="G33" s="66"/>
      <c r="H33" s="66"/>
      <c r="I33" s="66"/>
      <c r="J33" s="66"/>
    </row>
    <row r="34" spans="1:10" ht="20.25" customHeight="1">
      <c r="A34" s="178" t="s">
        <v>180</v>
      </c>
      <c r="B34" s="52"/>
      <c r="C34" s="14"/>
      <c r="D34" s="112">
        <f>SUM(D29:D32)</f>
        <v>134</v>
      </c>
      <c r="E34" s="113"/>
      <c r="F34" s="112">
        <f>SUM(F29:F32)</f>
        <v>-2345</v>
      </c>
      <c r="G34" s="113"/>
      <c r="H34" s="112">
        <f>SUM(H29:H32)</f>
        <v>0</v>
      </c>
      <c r="I34" s="113"/>
      <c r="J34" s="112">
        <f>SUM(J29:J32)</f>
        <v>14</v>
      </c>
    </row>
    <row r="35" spans="1:10" ht="20.25" customHeight="1" thickBot="1">
      <c r="A35" s="168" t="s">
        <v>162</v>
      </c>
      <c r="B35" s="57"/>
      <c r="C35" s="14"/>
      <c r="D35" s="114">
        <f>PL_9M!D26+PL_9M!D34</f>
        <v>263295</v>
      </c>
      <c r="E35" s="111"/>
      <c r="F35" s="114">
        <f>PL_9M!F26+PL_9M!F34</f>
        <v>243917</v>
      </c>
      <c r="G35" s="111"/>
      <c r="H35" s="114">
        <f>PL_9M!H26+PL_9M!H34</f>
        <v>325315</v>
      </c>
      <c r="I35" s="111"/>
      <c r="J35" s="114">
        <f>PL_9M!J26+PL_9M!J34</f>
        <v>287540</v>
      </c>
    </row>
    <row r="36" spans="1:10" ht="19.95" customHeight="1" thickTop="1"/>
    <row r="37" spans="1:10" ht="20.25" customHeight="1">
      <c r="A37" s="175" t="s">
        <v>233</v>
      </c>
      <c r="B37" s="176"/>
      <c r="C37" s="54"/>
      <c r="D37" s="111"/>
      <c r="E37" s="111"/>
      <c r="F37" s="111"/>
      <c r="G37" s="111"/>
      <c r="H37" s="113"/>
      <c r="I37" s="113"/>
      <c r="J37" s="113"/>
    </row>
    <row r="38" spans="1:10" ht="20.25" customHeight="1" thickBot="1">
      <c r="A38" s="295" t="s">
        <v>130</v>
      </c>
      <c r="B38" s="77"/>
      <c r="C38" s="54"/>
      <c r="D38" s="111">
        <v>263492</v>
      </c>
      <c r="E38" s="111"/>
      <c r="F38" s="117">
        <v>248422</v>
      </c>
      <c r="G38" s="111"/>
      <c r="H38" s="282">
        <v>325315</v>
      </c>
      <c r="I38" s="111"/>
      <c r="J38" s="282">
        <v>287526</v>
      </c>
    </row>
    <row r="39" spans="1:10" ht="20.25" customHeight="1" thickTop="1">
      <c r="A39" s="295" t="s">
        <v>22</v>
      </c>
      <c r="B39" s="77"/>
      <c r="C39" s="54"/>
      <c r="D39" s="111">
        <v>-331</v>
      </c>
      <c r="E39" s="111"/>
      <c r="F39" s="117">
        <v>-2160</v>
      </c>
      <c r="G39" s="111"/>
      <c r="H39" s="159"/>
      <c r="I39" s="111"/>
      <c r="J39" s="159"/>
    </row>
    <row r="40" spans="1:10" ht="20.25" customHeight="1" thickBot="1">
      <c r="A40" s="21"/>
      <c r="B40" s="11"/>
      <c r="C40" s="54"/>
      <c r="D40" s="114">
        <f>SUM(D38:D39)</f>
        <v>263161</v>
      </c>
      <c r="E40" s="111"/>
      <c r="F40" s="114">
        <f>SUM(F38:F39)</f>
        <v>246262</v>
      </c>
      <c r="G40" s="111"/>
      <c r="H40" s="113"/>
      <c r="I40" s="113"/>
      <c r="J40" s="113"/>
    </row>
    <row r="41" spans="1:10" ht="20.25" customHeight="1" thickTop="1">
      <c r="A41" s="168" t="s">
        <v>232</v>
      </c>
      <c r="B41" s="176"/>
      <c r="C41" s="54"/>
      <c r="D41" s="113"/>
      <c r="E41" s="111"/>
      <c r="F41" s="113"/>
      <c r="G41" s="111"/>
      <c r="H41" s="113"/>
      <c r="I41" s="113"/>
      <c r="J41" s="113"/>
    </row>
    <row r="42" spans="1:10" ht="20.25" customHeight="1" thickBot="1">
      <c r="A42" s="67" t="s">
        <v>131</v>
      </c>
      <c r="B42" s="180"/>
      <c r="C42" s="59"/>
      <c r="D42" s="113">
        <v>263614</v>
      </c>
      <c r="E42" s="111"/>
      <c r="F42" s="129">
        <v>246285</v>
      </c>
      <c r="G42" s="111"/>
      <c r="H42" s="282">
        <v>325315</v>
      </c>
      <c r="I42" s="111"/>
      <c r="J42" s="282">
        <v>287540</v>
      </c>
    </row>
    <row r="43" spans="1:10" ht="20.25" customHeight="1" thickTop="1">
      <c r="A43" s="67" t="s">
        <v>20</v>
      </c>
      <c r="B43" s="180"/>
      <c r="C43" s="60"/>
      <c r="D43" s="112">
        <v>-319</v>
      </c>
      <c r="E43" s="111"/>
      <c r="F43" s="314">
        <v>-2368</v>
      </c>
      <c r="G43" s="111"/>
      <c r="H43" s="159"/>
      <c r="I43" s="111"/>
      <c r="J43" s="159"/>
    </row>
    <row r="44" spans="1:10" ht="20.25" customHeight="1" thickBot="1">
      <c r="A44" s="178"/>
      <c r="C44" s="54"/>
      <c r="D44" s="135">
        <f>SUM(D42:D43)</f>
        <v>263295</v>
      </c>
      <c r="F44" s="135">
        <f>SUM(F42:F43)</f>
        <v>243917</v>
      </c>
      <c r="H44" s="113"/>
      <c r="I44" s="113"/>
      <c r="J44" s="113"/>
    </row>
    <row r="45" spans="1:10" ht="19.95" customHeight="1" thickTop="1">
      <c r="A45" s="178"/>
      <c r="C45" s="54"/>
      <c r="D45" s="34"/>
      <c r="F45" s="34"/>
      <c r="J45" s="31"/>
    </row>
    <row r="46" spans="1:10" ht="20.25" customHeight="1">
      <c r="A46" s="168" t="s">
        <v>166</v>
      </c>
      <c r="C46" s="176"/>
      <c r="D46" s="136">
        <v>0.19069637681159421</v>
      </c>
      <c r="F46" s="315">
        <v>0.18</v>
      </c>
      <c r="H46" s="136">
        <v>0.23573550724637682</v>
      </c>
      <c r="J46" s="315">
        <v>0.21</v>
      </c>
    </row>
    <row r="47" spans="1:10" ht="20.25" customHeight="1">
      <c r="A47" s="168" t="s">
        <v>167</v>
      </c>
      <c r="B47" s="176"/>
      <c r="C47" s="176"/>
      <c r="D47" s="136"/>
      <c r="F47" s="127"/>
      <c r="H47" s="136"/>
      <c r="J47" s="127"/>
    </row>
    <row r="48" spans="1:10" ht="20.25" customHeight="1">
      <c r="A48" s="177" t="s">
        <v>173</v>
      </c>
      <c r="B48" s="176"/>
      <c r="C48" s="176"/>
      <c r="D48" s="127">
        <v>1380000</v>
      </c>
      <c r="F48" s="127">
        <v>1380000</v>
      </c>
      <c r="H48" s="127">
        <v>1380000</v>
      </c>
      <c r="J48" s="127">
        <v>1380000</v>
      </c>
    </row>
    <row r="49" spans="1:10" ht="20.25" customHeight="1">
      <c r="A49" s="177"/>
      <c r="B49" s="176"/>
      <c r="C49" s="176"/>
      <c r="H49" s="30"/>
      <c r="J49" s="30"/>
    </row>
    <row r="50" spans="1:10" ht="20.25" customHeight="1">
      <c r="A50" s="13" t="s">
        <v>35</v>
      </c>
      <c r="B50" s="176"/>
      <c r="C50" s="176"/>
      <c r="H50" s="30"/>
      <c r="J50" s="30"/>
    </row>
  </sheetData>
  <mergeCells count="9">
    <mergeCell ref="D8:F8"/>
    <mergeCell ref="H8:J8"/>
    <mergeCell ref="A1:J1"/>
    <mergeCell ref="A2:J2"/>
    <mergeCell ref="A3:J3"/>
    <mergeCell ref="A4:J4"/>
    <mergeCell ref="A5:J5"/>
    <mergeCell ref="D7:F7"/>
    <mergeCell ref="H7:J7"/>
  </mergeCells>
  <pageMargins left="0.9" right="0.3" top="0.8" bottom="0.5" header="0.6" footer="0.3"/>
  <pageSetup paperSize="9" scale="74" firstPageNumber="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26" zoomScale="80" zoomScaleNormal="80" zoomScaleSheetLayoutView="80" workbookViewId="0">
      <selection activeCell="A34" sqref="A34"/>
    </sheetView>
  </sheetViews>
  <sheetFormatPr defaultColWidth="9.296875" defaultRowHeight="20.25" customHeight="1"/>
  <cols>
    <col min="1" max="1" width="43.19921875" style="242" customWidth="1"/>
    <col min="2" max="2" width="6.8984375" style="212" customWidth="1"/>
    <col min="3" max="3" width="1" style="212" customWidth="1"/>
    <col min="4" max="4" width="11.3984375" style="243" customWidth="1"/>
    <col min="5" max="5" width="1" style="244" customWidth="1"/>
    <col min="6" max="6" width="11.3984375" style="244" customWidth="1"/>
    <col min="7" max="7" width="1" style="244" customWidth="1"/>
    <col min="8" max="8" width="11.3984375" style="244" customWidth="1"/>
    <col min="9" max="9" width="1" style="244" customWidth="1"/>
    <col min="10" max="10" width="11.3984375" style="244" customWidth="1"/>
    <col min="11" max="11" width="1" style="244" customWidth="1"/>
    <col min="12" max="12" width="11.3984375" style="244" customWidth="1"/>
    <col min="13" max="13" width="1" style="243" customWidth="1"/>
    <col min="14" max="14" width="16.3984375" style="243" customWidth="1"/>
    <col min="15" max="15" width="1" style="243" customWidth="1"/>
    <col min="16" max="16" width="16.3984375" style="243" customWidth="1"/>
    <col min="17" max="17" width="1" style="244" customWidth="1"/>
    <col min="18" max="18" width="11.3984375" style="244" customWidth="1"/>
    <col min="19" max="19" width="1" style="244" customWidth="1"/>
    <col min="20" max="20" width="14" style="243" customWidth="1"/>
    <col min="21" max="21" width="1" style="244" customWidth="1"/>
    <col min="22" max="22" width="11.3984375" style="243" customWidth="1"/>
    <col min="23" max="23" width="1" style="243" customWidth="1"/>
    <col min="24" max="24" width="11.3984375" style="244" customWidth="1"/>
    <col min="25" max="25" width="1.3984375" style="216" customWidth="1"/>
    <col min="26" max="16384" width="9.296875" style="216"/>
  </cols>
  <sheetData>
    <row r="1" spans="1:24" s="208" customFormat="1" ht="20.5" customHeight="1">
      <c r="A1" s="329" t="s">
        <v>165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</row>
    <row r="2" spans="1:24" s="208" customFormat="1" ht="20.5" customHeight="1">
      <c r="A2" s="329" t="s">
        <v>174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</row>
    <row r="3" spans="1:24" s="208" customFormat="1" ht="20.5" customHeight="1">
      <c r="A3" s="329" t="s">
        <v>253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</row>
    <row r="4" spans="1:24" s="208" customFormat="1" ht="20.5" customHeight="1">
      <c r="A4" s="329" t="s">
        <v>172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</row>
    <row r="5" spans="1:24" s="208" customFormat="1" ht="20.5" customHeight="1">
      <c r="A5" s="209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07" t="s">
        <v>29</v>
      </c>
    </row>
    <row r="6" spans="1:24" s="208" customFormat="1" ht="5.95" customHeight="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</row>
    <row r="7" spans="1:24" s="208" customFormat="1" ht="20.5" customHeight="1">
      <c r="A7" s="211"/>
      <c r="B7" s="283" t="s">
        <v>46</v>
      </c>
      <c r="C7" s="211"/>
      <c r="D7" s="330" t="s">
        <v>47</v>
      </c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</row>
    <row r="8" spans="1:24" s="218" customFormat="1" ht="20.5" customHeight="1">
      <c r="A8" s="217"/>
      <c r="B8" s="212"/>
      <c r="C8" s="212"/>
      <c r="D8" s="213"/>
      <c r="E8" s="213"/>
      <c r="F8" s="213"/>
      <c r="H8" s="215"/>
      <c r="I8" s="215"/>
      <c r="J8" s="214"/>
      <c r="M8" s="219"/>
      <c r="N8" s="332" t="s">
        <v>61</v>
      </c>
      <c r="O8" s="332"/>
      <c r="P8" s="332"/>
      <c r="Q8" s="332"/>
      <c r="R8" s="332"/>
      <c r="S8" s="213"/>
      <c r="T8" s="213"/>
      <c r="U8" s="214"/>
      <c r="V8" s="213"/>
      <c r="W8" s="214"/>
      <c r="X8" s="215"/>
    </row>
    <row r="9" spans="1:24" s="218" customFormat="1" ht="20.5" customHeight="1">
      <c r="A9" s="217"/>
      <c r="B9" s="212"/>
      <c r="C9" s="212"/>
      <c r="D9" s="214"/>
      <c r="E9" s="213"/>
      <c r="F9" s="214"/>
      <c r="G9" s="213"/>
      <c r="H9" s="215" t="s">
        <v>111</v>
      </c>
      <c r="I9" s="213"/>
      <c r="J9" s="307"/>
      <c r="K9" s="307"/>
      <c r="L9" s="307"/>
      <c r="M9" s="219"/>
      <c r="N9" s="331" t="s">
        <v>109</v>
      </c>
      <c r="O9" s="331"/>
      <c r="P9" s="331"/>
      <c r="Q9" s="220"/>
      <c r="R9" s="214"/>
      <c r="S9" s="213"/>
      <c r="T9" s="214"/>
      <c r="U9" s="219"/>
      <c r="V9" s="214"/>
      <c r="W9" s="219"/>
      <c r="X9" s="214"/>
    </row>
    <row r="10" spans="1:24" s="218" customFormat="1" ht="20.5" customHeight="1">
      <c r="A10" s="217"/>
      <c r="B10" s="212"/>
      <c r="C10" s="212"/>
      <c r="D10" s="214"/>
      <c r="E10" s="213"/>
      <c r="F10" s="214"/>
      <c r="G10" s="213"/>
      <c r="H10" s="213" t="s">
        <v>83</v>
      </c>
      <c r="I10" s="213"/>
      <c r="J10" s="331" t="s">
        <v>3</v>
      </c>
      <c r="K10" s="331"/>
      <c r="L10" s="331"/>
      <c r="M10" s="219"/>
      <c r="N10" s="213" t="s">
        <v>237</v>
      </c>
      <c r="O10" s="219"/>
      <c r="P10" s="213" t="s">
        <v>240</v>
      </c>
      <c r="Q10" s="219"/>
      <c r="R10" s="214" t="s">
        <v>157</v>
      </c>
      <c r="T10" s="214" t="s">
        <v>63</v>
      </c>
      <c r="U10" s="219"/>
      <c r="V10" s="257"/>
      <c r="W10" s="214"/>
      <c r="X10" s="214"/>
    </row>
    <row r="11" spans="1:24" s="218" customFormat="1" ht="20.5" customHeight="1">
      <c r="A11" s="217"/>
      <c r="B11" s="212"/>
      <c r="C11" s="212"/>
      <c r="D11" s="214" t="s">
        <v>5</v>
      </c>
      <c r="E11" s="213"/>
      <c r="F11" s="214" t="s">
        <v>77</v>
      </c>
      <c r="G11" s="213"/>
      <c r="H11" s="213" t="s">
        <v>103</v>
      </c>
      <c r="I11" s="214"/>
      <c r="J11" s="256" t="s">
        <v>116</v>
      </c>
      <c r="K11" s="259"/>
      <c r="L11" s="213"/>
      <c r="M11" s="219"/>
      <c r="N11" s="213" t="s">
        <v>113</v>
      </c>
      <c r="O11" s="219"/>
      <c r="P11" s="213" t="s">
        <v>241</v>
      </c>
      <c r="Q11" s="219"/>
      <c r="R11" s="214" t="s">
        <v>158</v>
      </c>
      <c r="S11" s="215"/>
      <c r="T11" s="214" t="s">
        <v>64</v>
      </c>
      <c r="U11" s="213"/>
      <c r="V11" s="214"/>
      <c r="W11" s="214"/>
      <c r="X11" s="214" t="s">
        <v>1</v>
      </c>
    </row>
    <row r="12" spans="1:24" s="218" customFormat="1" ht="20.5" customHeight="1">
      <c r="A12" s="217"/>
      <c r="B12" s="212"/>
      <c r="C12" s="212"/>
      <c r="D12" s="214" t="s">
        <v>132</v>
      </c>
      <c r="E12" s="213"/>
      <c r="F12" s="214" t="s">
        <v>133</v>
      </c>
      <c r="G12" s="213"/>
      <c r="H12" s="214" t="s">
        <v>104</v>
      </c>
      <c r="I12" s="214"/>
      <c r="J12" s="258" t="s">
        <v>181</v>
      </c>
      <c r="K12" s="259"/>
      <c r="L12" s="213"/>
      <c r="M12" s="219"/>
      <c r="N12" s="213" t="s">
        <v>239</v>
      </c>
      <c r="O12" s="219"/>
      <c r="P12" s="213" t="s">
        <v>201</v>
      </c>
      <c r="Q12" s="219"/>
      <c r="R12" s="214" t="s">
        <v>62</v>
      </c>
      <c r="S12" s="215"/>
      <c r="T12" s="214" t="s">
        <v>65</v>
      </c>
      <c r="U12" s="213"/>
      <c r="V12" s="214" t="s">
        <v>215</v>
      </c>
      <c r="W12" s="214"/>
      <c r="X12" s="215" t="s">
        <v>62</v>
      </c>
    </row>
    <row r="13" spans="1:24" s="218" customFormat="1" ht="20.5" customHeight="1">
      <c r="A13" s="217"/>
      <c r="B13" s="221"/>
      <c r="C13" s="254"/>
      <c r="D13" s="247" t="s">
        <v>154</v>
      </c>
      <c r="E13" s="214"/>
      <c r="F13" s="247" t="s">
        <v>134</v>
      </c>
      <c r="G13" s="214"/>
      <c r="H13" s="255" t="s">
        <v>112</v>
      </c>
      <c r="J13" s="248" t="s">
        <v>135</v>
      </c>
      <c r="L13" s="247" t="s">
        <v>4</v>
      </c>
      <c r="M13" s="220"/>
      <c r="N13" s="288" t="s">
        <v>238</v>
      </c>
      <c r="O13" s="219"/>
      <c r="P13" s="288" t="s">
        <v>202</v>
      </c>
      <c r="Q13" s="219"/>
      <c r="R13" s="247" t="s">
        <v>13</v>
      </c>
      <c r="S13" s="214"/>
      <c r="T13" s="247" t="s">
        <v>182</v>
      </c>
      <c r="U13" s="213"/>
      <c r="V13" s="247" t="s">
        <v>17</v>
      </c>
      <c r="W13" s="220"/>
      <c r="X13" s="247" t="s">
        <v>13</v>
      </c>
    </row>
    <row r="14" spans="1:24" ht="20.5" customHeight="1">
      <c r="A14" s="222" t="s">
        <v>159</v>
      </c>
      <c r="B14" s="223"/>
      <c r="C14" s="223"/>
      <c r="D14" s="224">
        <v>345000</v>
      </c>
      <c r="E14" s="224"/>
      <c r="F14" s="224">
        <v>1315440</v>
      </c>
      <c r="G14" s="224"/>
      <c r="H14" s="224">
        <v>1121</v>
      </c>
      <c r="I14" s="224"/>
      <c r="J14" s="224">
        <v>34500</v>
      </c>
      <c r="K14" s="224"/>
      <c r="L14" s="224">
        <f>471014+282</f>
        <v>471296</v>
      </c>
      <c r="M14" s="224"/>
      <c r="N14" s="224">
        <v>2</v>
      </c>
      <c r="O14" s="224"/>
      <c r="P14" s="224">
        <v>-2761</v>
      </c>
      <c r="Q14" s="224"/>
      <c r="R14" s="224">
        <f>SUM(N14:P14)</f>
        <v>-2759</v>
      </c>
      <c r="S14" s="224"/>
      <c r="T14" s="228">
        <f>SUM(D14:P14)</f>
        <v>2164598</v>
      </c>
      <c r="U14" s="224"/>
      <c r="V14" s="224">
        <v>3636</v>
      </c>
      <c r="W14" s="224"/>
      <c r="X14" s="224">
        <f>T14+V14</f>
        <v>2168234</v>
      </c>
    </row>
    <row r="15" spans="1:24" ht="20.5" customHeight="1">
      <c r="A15" s="229" t="s">
        <v>110</v>
      </c>
      <c r="B15" s="223"/>
      <c r="C15" s="223"/>
      <c r="D15" s="227" t="s">
        <v>102</v>
      </c>
      <c r="E15" s="225"/>
      <c r="F15" s="227" t="s">
        <v>102</v>
      </c>
      <c r="G15" s="225"/>
      <c r="H15" s="227" t="s">
        <v>102</v>
      </c>
      <c r="I15" s="226"/>
      <c r="J15" s="227" t="s">
        <v>102</v>
      </c>
      <c r="K15" s="225"/>
      <c r="L15" s="226">
        <v>248422</v>
      </c>
      <c r="M15" s="225"/>
      <c r="N15" s="227" t="s">
        <v>102</v>
      </c>
      <c r="O15" s="225"/>
      <c r="P15" s="227" t="s">
        <v>102</v>
      </c>
      <c r="Q15" s="225"/>
      <c r="R15" s="227" t="s">
        <v>102</v>
      </c>
      <c r="S15" s="225"/>
      <c r="T15" s="228">
        <f>SUM(D15:P15)</f>
        <v>248422</v>
      </c>
      <c r="U15" s="225"/>
      <c r="V15" s="226">
        <v>-2160</v>
      </c>
      <c r="W15" s="225"/>
      <c r="X15" s="228">
        <f>SUM(T15:W15)</f>
        <v>246262</v>
      </c>
    </row>
    <row r="16" spans="1:24" ht="20.5" customHeight="1">
      <c r="A16" s="229" t="s">
        <v>114</v>
      </c>
      <c r="B16" s="223"/>
      <c r="C16" s="223"/>
      <c r="D16" s="245" t="s">
        <v>102</v>
      </c>
      <c r="E16" s="230"/>
      <c r="F16" s="245" t="s">
        <v>102</v>
      </c>
      <c r="G16" s="226"/>
      <c r="H16" s="245" t="s">
        <v>102</v>
      </c>
      <c r="I16" s="226"/>
      <c r="J16" s="245" t="s">
        <v>102</v>
      </c>
      <c r="K16" s="230"/>
      <c r="L16" s="245" t="s">
        <v>102</v>
      </c>
      <c r="M16" s="225"/>
      <c r="N16" s="231">
        <v>14</v>
      </c>
      <c r="O16" s="225"/>
      <c r="P16" s="231">
        <v>-2151</v>
      </c>
      <c r="Q16" s="230"/>
      <c r="R16" s="233">
        <f>SUM(N16:P16)</f>
        <v>-2137</v>
      </c>
      <c r="S16" s="230"/>
      <c r="T16" s="233">
        <f>SUM(D16:P16)</f>
        <v>-2137</v>
      </c>
      <c r="U16" s="230"/>
      <c r="V16" s="232">
        <v>-208</v>
      </c>
      <c r="W16" s="230"/>
      <c r="X16" s="232">
        <f>SUM(T16:V16)</f>
        <v>-2345</v>
      </c>
    </row>
    <row r="17" spans="1:24" ht="20.5" customHeight="1">
      <c r="A17" s="234" t="s">
        <v>183</v>
      </c>
      <c r="B17" s="223"/>
      <c r="C17" s="223"/>
      <c r="D17" s="246" t="s">
        <v>102</v>
      </c>
      <c r="E17" s="230"/>
      <c r="F17" s="246" t="s">
        <v>102</v>
      </c>
      <c r="G17" s="226"/>
      <c r="H17" s="246" t="s">
        <v>102</v>
      </c>
      <c r="I17" s="226"/>
      <c r="J17" s="246" t="s">
        <v>102</v>
      </c>
      <c r="K17" s="230"/>
      <c r="L17" s="226">
        <f>SUM(L15:L16)</f>
        <v>248422</v>
      </c>
      <c r="M17" s="225">
        <f>SUM(M15:M16)</f>
        <v>0</v>
      </c>
      <c r="N17" s="226">
        <f>SUM(N15:N16)</f>
        <v>14</v>
      </c>
      <c r="O17" s="225"/>
      <c r="P17" s="226">
        <f>SUM(P15:P16)</f>
        <v>-2151</v>
      </c>
      <c r="Q17" s="230"/>
      <c r="R17" s="226">
        <f>SUM(R15:R16)</f>
        <v>-2137</v>
      </c>
      <c r="S17" s="230"/>
      <c r="T17" s="226">
        <f>SUM(T15:T16)</f>
        <v>246285</v>
      </c>
      <c r="U17" s="230"/>
      <c r="V17" s="225">
        <f>SUM(V15:V16)</f>
        <v>-2368</v>
      </c>
      <c r="W17" s="230"/>
      <c r="X17" s="225">
        <f>SUM(X15:X16)</f>
        <v>243917</v>
      </c>
    </row>
    <row r="18" spans="1:24" ht="20.5" customHeight="1">
      <c r="A18" s="234" t="s">
        <v>224</v>
      </c>
      <c r="B18" s="223"/>
      <c r="C18" s="223"/>
      <c r="D18" s="246"/>
      <c r="E18" s="225"/>
      <c r="F18" s="246"/>
      <c r="G18" s="226"/>
      <c r="H18" s="246"/>
      <c r="I18" s="226"/>
      <c r="J18" s="246"/>
      <c r="K18" s="225"/>
      <c r="L18" s="226"/>
      <c r="M18" s="225"/>
      <c r="N18" s="226"/>
      <c r="O18" s="225"/>
      <c r="P18" s="226"/>
      <c r="Q18" s="225"/>
      <c r="R18" s="226"/>
      <c r="S18" s="225"/>
      <c r="T18" s="226"/>
      <c r="U18" s="225"/>
      <c r="V18" s="225"/>
      <c r="W18" s="225"/>
      <c r="X18" s="225"/>
    </row>
    <row r="19" spans="1:24" ht="20.5" customHeight="1">
      <c r="A19" s="296" t="s">
        <v>225</v>
      </c>
      <c r="B19" s="223"/>
      <c r="C19" s="223"/>
      <c r="D19" s="227" t="s">
        <v>102</v>
      </c>
      <c r="E19" s="225"/>
      <c r="F19" s="227" t="s">
        <v>102</v>
      </c>
      <c r="G19" s="226"/>
      <c r="H19" s="227">
        <v>65</v>
      </c>
      <c r="I19" s="226"/>
      <c r="J19" s="227" t="s">
        <v>102</v>
      </c>
      <c r="K19" s="225"/>
      <c r="L19" s="227" t="s">
        <v>102</v>
      </c>
      <c r="M19" s="225"/>
      <c r="N19" s="227" t="s">
        <v>102</v>
      </c>
      <c r="O19" s="225"/>
      <c r="P19" s="227" t="s">
        <v>102</v>
      </c>
      <c r="Q19" s="225"/>
      <c r="R19" s="227" t="s">
        <v>102</v>
      </c>
      <c r="S19" s="225"/>
      <c r="T19" s="228">
        <f>SUM(D19:P19)</f>
        <v>65</v>
      </c>
      <c r="U19" s="225"/>
      <c r="V19" s="225">
        <v>1234</v>
      </c>
      <c r="W19" s="225"/>
      <c r="X19" s="228">
        <f>SUM(T19:W19)</f>
        <v>1299</v>
      </c>
    </row>
    <row r="20" spans="1:24" ht="20.5" customHeight="1">
      <c r="A20" s="234" t="s">
        <v>169</v>
      </c>
      <c r="B20" s="223">
        <v>17</v>
      </c>
      <c r="C20" s="223"/>
      <c r="D20" s="245" t="s">
        <v>102</v>
      </c>
      <c r="E20" s="230"/>
      <c r="F20" s="245" t="s">
        <v>102</v>
      </c>
      <c r="G20" s="226"/>
      <c r="H20" s="245" t="s">
        <v>102</v>
      </c>
      <c r="I20" s="226"/>
      <c r="J20" s="245" t="s">
        <v>102</v>
      </c>
      <c r="K20" s="230"/>
      <c r="L20" s="246">
        <v>-386400</v>
      </c>
      <c r="M20" s="225"/>
      <c r="N20" s="227" t="s">
        <v>102</v>
      </c>
      <c r="O20" s="225"/>
      <c r="P20" s="227" t="s">
        <v>102</v>
      </c>
      <c r="Q20" s="230"/>
      <c r="R20" s="227" t="s">
        <v>102</v>
      </c>
      <c r="S20" s="230"/>
      <c r="T20" s="228">
        <f>SUM(D20:P20)</f>
        <v>-386400</v>
      </c>
      <c r="U20" s="230"/>
      <c r="V20" s="227" t="s">
        <v>102</v>
      </c>
      <c r="W20" s="230"/>
      <c r="X20" s="228">
        <f>SUM(T20:W20)</f>
        <v>-386400</v>
      </c>
    </row>
    <row r="21" spans="1:24" ht="20.5" customHeight="1" thickBot="1">
      <c r="A21" s="222" t="s">
        <v>255</v>
      </c>
      <c r="B21" s="223"/>
      <c r="C21" s="223"/>
      <c r="D21" s="235">
        <f>SUM(D14,D17,D19,D20)</f>
        <v>345000</v>
      </c>
      <c r="E21" s="225"/>
      <c r="F21" s="235">
        <f>SUM(F14,F17,F19,F20)</f>
        <v>1315440</v>
      </c>
      <c r="G21" s="225"/>
      <c r="H21" s="235">
        <f>SUM(H14,H17,H19,H20)</f>
        <v>1186</v>
      </c>
      <c r="I21" s="226"/>
      <c r="J21" s="235">
        <f>SUM(J14,J17,J19,J20)</f>
        <v>34500</v>
      </c>
      <c r="K21" s="225"/>
      <c r="L21" s="235">
        <f>SUM(L14,L17,L19,L20)</f>
        <v>333318</v>
      </c>
      <c r="M21" s="225"/>
      <c r="N21" s="235">
        <f>SUM(N14,N17,N19,N20)</f>
        <v>16</v>
      </c>
      <c r="O21" s="225"/>
      <c r="P21" s="235">
        <f>SUM(P14,P17,P19,P20)</f>
        <v>-4912</v>
      </c>
      <c r="Q21" s="225"/>
      <c r="R21" s="235">
        <f>SUM(R14,R17,R19,R20)</f>
        <v>-4896</v>
      </c>
      <c r="S21" s="225"/>
      <c r="T21" s="235">
        <f>SUM(T14,T17,T19,T20)</f>
        <v>2024548</v>
      </c>
      <c r="U21" s="225"/>
      <c r="V21" s="235">
        <f>SUM(V14,V17,V19,V20)</f>
        <v>2502</v>
      </c>
      <c r="W21" s="225"/>
      <c r="X21" s="235">
        <f>SUM(X14,X17,X19,X20)</f>
        <v>2027050</v>
      </c>
    </row>
    <row r="22" spans="1:24" ht="20.5" customHeight="1" thickTop="1">
      <c r="A22" s="222"/>
      <c r="B22" s="223"/>
      <c r="C22" s="223"/>
      <c r="D22" s="226"/>
      <c r="E22" s="225"/>
      <c r="F22" s="226"/>
      <c r="G22" s="225"/>
      <c r="H22" s="226"/>
      <c r="I22" s="226"/>
      <c r="J22" s="226"/>
      <c r="K22" s="225"/>
      <c r="L22" s="226"/>
      <c r="M22" s="225"/>
      <c r="N22" s="226"/>
      <c r="O22" s="225"/>
      <c r="P22" s="226"/>
      <c r="Q22" s="225"/>
      <c r="R22" s="226"/>
      <c r="S22" s="225"/>
      <c r="T22" s="226"/>
      <c r="U22" s="225"/>
      <c r="V22" s="226"/>
      <c r="W22" s="225"/>
      <c r="X22" s="226"/>
    </row>
    <row r="23" spans="1:24" ht="20.5" customHeight="1">
      <c r="A23" s="222" t="s">
        <v>175</v>
      </c>
      <c r="B23" s="223"/>
      <c r="C23" s="223"/>
      <c r="D23" s="226"/>
      <c r="E23" s="225"/>
      <c r="F23" s="226"/>
      <c r="G23" s="225"/>
      <c r="H23" s="226"/>
      <c r="I23" s="226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46"/>
      <c r="W23" s="225"/>
      <c r="X23" s="225"/>
    </row>
    <row r="24" spans="1:24" ht="20.5" customHeight="1">
      <c r="A24" s="301" t="s">
        <v>275</v>
      </c>
      <c r="B24" s="223"/>
      <c r="C24" s="223"/>
      <c r="D24" s="226">
        <v>345000</v>
      </c>
      <c r="E24" s="225"/>
      <c r="F24" s="226">
        <v>1315440</v>
      </c>
      <c r="G24" s="225"/>
      <c r="H24" s="226">
        <v>1186</v>
      </c>
      <c r="I24" s="226"/>
      <c r="J24" s="225">
        <v>34500</v>
      </c>
      <c r="K24" s="225"/>
      <c r="L24" s="225">
        <v>449511</v>
      </c>
      <c r="M24" s="225"/>
      <c r="N24" s="225">
        <v>34</v>
      </c>
      <c r="O24" s="225"/>
      <c r="P24" s="225">
        <v>-4749</v>
      </c>
      <c r="Q24" s="225"/>
      <c r="R24" s="224">
        <f t="shared" ref="R24" si="0">SUM(N24:P24)</f>
        <v>-4715</v>
      </c>
      <c r="S24" s="225"/>
      <c r="T24" s="228">
        <f t="shared" ref="T24" si="1">SUM(D24:P24)</f>
        <v>2140922</v>
      </c>
      <c r="U24" s="225"/>
      <c r="V24" s="246">
        <v>281</v>
      </c>
      <c r="W24" s="225"/>
      <c r="X24" s="224">
        <f t="shared" ref="X24" si="2">T24+V24</f>
        <v>2141203</v>
      </c>
    </row>
    <row r="25" spans="1:24" ht="20.5" customHeight="1">
      <c r="A25" s="229" t="s">
        <v>271</v>
      </c>
      <c r="B25" s="223" t="s">
        <v>236</v>
      </c>
      <c r="C25" s="223"/>
      <c r="D25" s="231" t="s">
        <v>102</v>
      </c>
      <c r="E25" s="225"/>
      <c r="F25" s="231" t="s">
        <v>102</v>
      </c>
      <c r="G25" s="225"/>
      <c r="H25" s="231" t="s">
        <v>102</v>
      </c>
      <c r="I25" s="226"/>
      <c r="J25" s="231" t="s">
        <v>102</v>
      </c>
      <c r="K25" s="225"/>
      <c r="L25" s="232">
        <v>34</v>
      </c>
      <c r="M25" s="225"/>
      <c r="N25" s="232">
        <v>-34</v>
      </c>
      <c r="O25" s="225"/>
      <c r="P25" s="245" t="s">
        <v>102</v>
      </c>
      <c r="Q25" s="226"/>
      <c r="R25" s="231">
        <v>-34</v>
      </c>
      <c r="S25" s="226"/>
      <c r="T25" s="231">
        <v>0</v>
      </c>
      <c r="U25" s="226"/>
      <c r="V25" s="231">
        <v>0</v>
      </c>
      <c r="W25" s="226"/>
      <c r="X25" s="231">
        <v>0</v>
      </c>
    </row>
    <row r="26" spans="1:24" ht="20.5" customHeight="1">
      <c r="A26" s="234" t="s">
        <v>175</v>
      </c>
      <c r="B26" s="223"/>
      <c r="C26" s="223"/>
      <c r="D26" s="226"/>
      <c r="E26" s="225"/>
      <c r="F26" s="226"/>
      <c r="G26" s="225"/>
      <c r="H26" s="226"/>
      <c r="I26" s="226"/>
      <c r="J26" s="226"/>
      <c r="K26" s="225"/>
      <c r="L26" s="225"/>
      <c r="M26" s="225"/>
      <c r="N26" s="225"/>
      <c r="O26" s="225"/>
      <c r="P26" s="226"/>
      <c r="Q26" s="226"/>
      <c r="R26" s="226"/>
      <c r="S26" s="226"/>
      <c r="T26" s="226"/>
      <c r="U26" s="226"/>
      <c r="V26" s="226"/>
      <c r="W26" s="226"/>
      <c r="X26" s="226"/>
    </row>
    <row r="27" spans="1:24" ht="20.5" customHeight="1">
      <c r="A27" s="308" t="s">
        <v>272</v>
      </c>
      <c r="B27" s="223"/>
      <c r="C27" s="223"/>
      <c r="D27" s="277">
        <f>SUM(D24:D25)</f>
        <v>345000</v>
      </c>
      <c r="E27" s="278"/>
      <c r="F27" s="277">
        <f>SUM(F24:F25)</f>
        <v>1315440</v>
      </c>
      <c r="G27" s="277"/>
      <c r="H27" s="279">
        <f>SUM(H24:H25)</f>
        <v>1186</v>
      </c>
      <c r="I27" s="277"/>
      <c r="J27" s="277">
        <f>SUM(J24:J25)</f>
        <v>34500</v>
      </c>
      <c r="K27" s="278"/>
      <c r="L27" s="280">
        <f>SUM(L24:L25)</f>
        <v>449545</v>
      </c>
      <c r="M27" s="278"/>
      <c r="N27" s="226" t="s">
        <v>102</v>
      </c>
      <c r="O27" s="278"/>
      <c r="P27" s="277">
        <f>SUM(P24:P25)</f>
        <v>-4749</v>
      </c>
      <c r="Q27" s="224"/>
      <c r="R27" s="224">
        <f>SUM(R24:R25)</f>
        <v>-4749</v>
      </c>
      <c r="S27" s="224"/>
      <c r="T27" s="228">
        <f>SUM(T24:T25)</f>
        <v>2140922</v>
      </c>
      <c r="U27" s="224"/>
      <c r="V27" s="228">
        <f>SUM(V24:V25)</f>
        <v>281</v>
      </c>
      <c r="W27" s="224"/>
      <c r="X27" s="224">
        <f>SUM(X24:X25)</f>
        <v>2141203</v>
      </c>
    </row>
    <row r="28" spans="1:24" ht="20.5" customHeight="1">
      <c r="A28" s="229" t="s">
        <v>110</v>
      </c>
      <c r="B28" s="223"/>
      <c r="C28" s="223"/>
      <c r="D28" s="227" t="s">
        <v>102</v>
      </c>
      <c r="E28" s="225"/>
      <c r="F28" s="227" t="s">
        <v>102</v>
      </c>
      <c r="G28" s="225"/>
      <c r="H28" s="227" t="s">
        <v>102</v>
      </c>
      <c r="I28" s="226"/>
      <c r="J28" s="227" t="s">
        <v>102</v>
      </c>
      <c r="K28" s="225"/>
      <c r="L28" s="226">
        <v>263492</v>
      </c>
      <c r="M28" s="225"/>
      <c r="N28" s="227" t="s">
        <v>102</v>
      </c>
      <c r="O28" s="225"/>
      <c r="P28" s="227" t="s">
        <v>102</v>
      </c>
      <c r="Q28" s="225"/>
      <c r="R28" s="224">
        <f>SUM(N28,P28)</f>
        <v>0</v>
      </c>
      <c r="S28" s="225"/>
      <c r="T28" s="228">
        <f>SUM(D28:P28)</f>
        <v>263492</v>
      </c>
      <c r="U28" s="225"/>
      <c r="V28" s="226">
        <v>-331</v>
      </c>
      <c r="W28" s="225"/>
      <c r="X28" s="228">
        <f>SUM(T28:W28)</f>
        <v>263161</v>
      </c>
    </row>
    <row r="29" spans="1:24" ht="20.5" customHeight="1">
      <c r="A29" s="229" t="s">
        <v>99</v>
      </c>
      <c r="B29" s="223"/>
      <c r="C29" s="223"/>
      <c r="D29" s="245" t="s">
        <v>102</v>
      </c>
      <c r="E29" s="230"/>
      <c r="F29" s="245" t="s">
        <v>102</v>
      </c>
      <c r="G29" s="226"/>
      <c r="H29" s="245" t="s">
        <v>102</v>
      </c>
      <c r="I29" s="226"/>
      <c r="J29" s="245" t="s">
        <v>102</v>
      </c>
      <c r="K29" s="230"/>
      <c r="L29" s="245" t="s">
        <v>102</v>
      </c>
      <c r="M29" s="225"/>
      <c r="N29" s="245" t="s">
        <v>102</v>
      </c>
      <c r="O29" s="225"/>
      <c r="P29" s="231">
        <v>122</v>
      </c>
      <c r="Q29" s="230"/>
      <c r="R29" s="233">
        <f>SUM(N29,P29)</f>
        <v>122</v>
      </c>
      <c r="S29" s="230"/>
      <c r="T29" s="233">
        <f>SUM(D29:P29)</f>
        <v>122</v>
      </c>
      <c r="U29" s="230"/>
      <c r="V29" s="232">
        <v>12</v>
      </c>
      <c r="W29" s="230"/>
      <c r="X29" s="232">
        <f>SUM(T29:V29)</f>
        <v>134</v>
      </c>
    </row>
    <row r="30" spans="1:24" ht="20.5" customHeight="1">
      <c r="A30" s="234" t="s">
        <v>183</v>
      </c>
      <c r="B30" s="223"/>
      <c r="C30" s="223"/>
      <c r="D30" s="227" t="s">
        <v>102</v>
      </c>
      <c r="E30" s="225"/>
      <c r="F30" s="227" t="s">
        <v>102</v>
      </c>
      <c r="G30" s="226"/>
      <c r="H30" s="227" t="s">
        <v>102</v>
      </c>
      <c r="I30" s="226"/>
      <c r="J30" s="227" t="s">
        <v>102</v>
      </c>
      <c r="K30" s="225"/>
      <c r="L30" s="246">
        <f>SUM(L28:L29)</f>
        <v>263492</v>
      </c>
      <c r="M30" s="225"/>
      <c r="N30" s="246" t="s">
        <v>102</v>
      </c>
      <c r="O30" s="225"/>
      <c r="P30" s="246">
        <f>SUM(P28:P29)</f>
        <v>122</v>
      </c>
      <c r="Q30" s="225"/>
      <c r="R30" s="246">
        <f>SUM(R28:R29)</f>
        <v>122</v>
      </c>
      <c r="S30" s="225"/>
      <c r="T30" s="226">
        <f>SUM(T28:T29)</f>
        <v>263614</v>
      </c>
      <c r="U30" s="225"/>
      <c r="V30" s="225">
        <f>SUM(V28:V29)</f>
        <v>-319</v>
      </c>
      <c r="W30" s="225"/>
      <c r="X30" s="225">
        <f>SUM(X28:X29)</f>
        <v>263295</v>
      </c>
    </row>
    <row r="31" spans="1:24" ht="20.5" customHeight="1">
      <c r="A31" s="234" t="s">
        <v>169</v>
      </c>
      <c r="B31" s="223">
        <v>17</v>
      </c>
      <c r="C31" s="223"/>
      <c r="D31" s="245" t="s">
        <v>102</v>
      </c>
      <c r="E31" s="230"/>
      <c r="F31" s="245" t="s">
        <v>102</v>
      </c>
      <c r="G31" s="226"/>
      <c r="H31" s="245" t="s">
        <v>102</v>
      </c>
      <c r="I31" s="226"/>
      <c r="J31" s="245" t="s">
        <v>102</v>
      </c>
      <c r="K31" s="230"/>
      <c r="L31" s="246">
        <v>-358800</v>
      </c>
      <c r="M31" s="225"/>
      <c r="N31" s="245" t="s">
        <v>102</v>
      </c>
      <c r="O31" s="225"/>
      <c r="P31" s="245" t="s">
        <v>102</v>
      </c>
      <c r="Q31" s="230"/>
      <c r="R31" s="245" t="s">
        <v>102</v>
      </c>
      <c r="S31" s="230"/>
      <c r="T31" s="228">
        <f>SUM(D31:P31)</f>
        <v>-358800</v>
      </c>
      <c r="U31" s="230"/>
      <c r="V31" s="227">
        <v>0</v>
      </c>
      <c r="W31" s="230"/>
      <c r="X31" s="228">
        <f>SUM(T31:W31)</f>
        <v>-358800</v>
      </c>
    </row>
    <row r="32" spans="1:24" ht="20.5" customHeight="1" thickBot="1">
      <c r="A32" s="222" t="s">
        <v>254</v>
      </c>
      <c r="B32" s="223"/>
      <c r="C32" s="223"/>
      <c r="D32" s="235">
        <f>SUM(D27,D30)</f>
        <v>345000</v>
      </c>
      <c r="E32" s="225"/>
      <c r="F32" s="235">
        <f>SUM(F27,F30)</f>
        <v>1315440</v>
      </c>
      <c r="G32" s="225"/>
      <c r="H32" s="235">
        <f>SUM(H27,H30)</f>
        <v>1186</v>
      </c>
      <c r="I32" s="226"/>
      <c r="J32" s="235">
        <f>SUM(J27,J30)</f>
        <v>34500</v>
      </c>
      <c r="K32" s="225"/>
      <c r="L32" s="236">
        <f>L27+L30+L31</f>
        <v>354237</v>
      </c>
      <c r="M32" s="225"/>
      <c r="N32" s="298" t="s">
        <v>102</v>
      </c>
      <c r="O32" s="225"/>
      <c r="P32" s="236">
        <f>P27+P30</f>
        <v>-4627</v>
      </c>
      <c r="Q32" s="225"/>
      <c r="R32" s="236">
        <f>R27+R30</f>
        <v>-4627</v>
      </c>
      <c r="S32" s="225"/>
      <c r="T32" s="236">
        <f>T27+T30+T31</f>
        <v>2045736</v>
      </c>
      <c r="U32" s="225"/>
      <c r="V32" s="236">
        <f>V27+V30</f>
        <v>-38</v>
      </c>
      <c r="W32" s="225"/>
      <c r="X32" s="236">
        <f>X27+X30+X31</f>
        <v>2045698</v>
      </c>
    </row>
    <row r="33" spans="1:24" ht="20.5" customHeight="1" thickTop="1">
      <c r="A33" s="222"/>
      <c r="B33" s="223"/>
      <c r="C33" s="223"/>
      <c r="D33" s="226"/>
      <c r="E33" s="225"/>
      <c r="F33" s="226"/>
      <c r="G33" s="225"/>
      <c r="H33" s="226"/>
      <c r="I33" s="226"/>
      <c r="J33" s="226"/>
      <c r="K33" s="225"/>
      <c r="L33" s="225"/>
      <c r="M33" s="225"/>
      <c r="N33" s="225"/>
      <c r="O33" s="225"/>
      <c r="P33" s="225"/>
      <c r="Q33" s="225"/>
      <c r="R33" s="225"/>
      <c r="S33" s="225"/>
      <c r="T33" s="226"/>
      <c r="U33" s="225"/>
      <c r="V33" s="226"/>
      <c r="W33" s="225"/>
      <c r="X33" s="226"/>
    </row>
    <row r="34" spans="1:24" ht="20.5" customHeight="1">
      <c r="A34" s="305"/>
      <c r="B34" s="305"/>
      <c r="C34" s="305"/>
      <c r="D34" s="305"/>
      <c r="E34" s="305"/>
      <c r="F34" s="305"/>
      <c r="G34" s="305"/>
      <c r="H34" s="305"/>
      <c r="I34" s="305"/>
      <c r="J34" s="305"/>
      <c r="K34" s="225"/>
      <c r="L34" s="225"/>
      <c r="M34" s="225"/>
      <c r="N34" s="225"/>
      <c r="O34" s="225"/>
      <c r="P34" s="225"/>
      <c r="Q34" s="225"/>
      <c r="R34" s="225"/>
      <c r="S34" s="225"/>
      <c r="T34" s="226"/>
      <c r="U34" s="225"/>
      <c r="V34" s="226"/>
      <c r="W34" s="225"/>
      <c r="X34" s="226"/>
    </row>
    <row r="35" spans="1:24" ht="20.5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225"/>
      <c r="L35" s="225"/>
      <c r="M35" s="225"/>
      <c r="N35" s="225"/>
      <c r="O35" s="225"/>
      <c r="P35" s="225"/>
      <c r="Q35" s="225"/>
      <c r="R35" s="225"/>
      <c r="S35" s="225"/>
      <c r="T35" s="226"/>
      <c r="U35" s="225"/>
      <c r="V35" s="226"/>
      <c r="W35" s="225"/>
      <c r="X35" s="226"/>
    </row>
    <row r="36" spans="1:24" ht="19.95" customHeight="1">
      <c r="K36" s="237"/>
      <c r="L36" s="238"/>
      <c r="M36" s="238"/>
      <c r="N36" s="238"/>
      <c r="O36" s="238"/>
      <c r="P36" s="237"/>
      <c r="Q36" s="238"/>
      <c r="R36" s="238"/>
      <c r="S36" s="238"/>
      <c r="T36" s="238"/>
      <c r="U36" s="238"/>
      <c r="V36" s="239"/>
      <c r="W36" s="238"/>
      <c r="X36" s="238"/>
    </row>
    <row r="37" spans="1:24" ht="20.25" customHeight="1">
      <c r="A37" s="328" t="s">
        <v>35</v>
      </c>
      <c r="B37" s="328"/>
      <c r="C37" s="328"/>
      <c r="D37" s="328"/>
      <c r="E37" s="328"/>
      <c r="F37" s="328"/>
      <c r="G37" s="328"/>
      <c r="H37" s="328"/>
      <c r="I37" s="328"/>
      <c r="J37" s="328"/>
      <c r="K37" s="237"/>
      <c r="L37" s="238"/>
      <c r="M37" s="238"/>
      <c r="N37" s="238"/>
      <c r="O37" s="238"/>
      <c r="P37" s="237"/>
      <c r="Q37" s="238"/>
      <c r="R37" s="238"/>
      <c r="S37" s="238"/>
      <c r="T37" s="238"/>
      <c r="U37" s="238"/>
      <c r="V37" s="239"/>
      <c r="W37" s="238"/>
      <c r="X37" s="238"/>
    </row>
    <row r="38" spans="1:24" ht="20.25" customHeight="1">
      <c r="A38" s="240"/>
      <c r="B38" s="241"/>
      <c r="C38" s="241"/>
      <c r="D38" s="237"/>
      <c r="E38" s="237"/>
      <c r="F38" s="237"/>
      <c r="G38" s="237"/>
      <c r="H38" s="237"/>
      <c r="I38" s="237"/>
      <c r="J38" s="237"/>
      <c r="K38" s="237"/>
      <c r="L38" s="238"/>
      <c r="M38" s="238"/>
      <c r="N38" s="238"/>
      <c r="O38" s="238"/>
      <c r="P38" s="237"/>
      <c r="Q38" s="238"/>
      <c r="R38" s="238"/>
      <c r="S38" s="238"/>
      <c r="T38" s="238"/>
      <c r="U38" s="238"/>
      <c r="V38" s="239"/>
      <c r="W38" s="238"/>
      <c r="X38" s="238"/>
    </row>
  </sheetData>
  <mergeCells count="9">
    <mergeCell ref="A37:J37"/>
    <mergeCell ref="A1:X1"/>
    <mergeCell ref="A2:X2"/>
    <mergeCell ref="A3:X3"/>
    <mergeCell ref="A4:X4"/>
    <mergeCell ref="D7:X7"/>
    <mergeCell ref="N9:P9"/>
    <mergeCell ref="N8:R8"/>
    <mergeCell ref="J10:L10"/>
  </mergeCells>
  <pageMargins left="0.9" right="0.3" top="0.8" bottom="0.5" header="0.6" footer="0.3"/>
  <pageSetup paperSize="9" scale="68" firstPageNumber="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opLeftCell="A26" zoomScale="80" zoomScaleNormal="80" zoomScaleSheetLayoutView="70" workbookViewId="0">
      <selection activeCell="A38" sqref="A38:F38"/>
    </sheetView>
  </sheetViews>
  <sheetFormatPr defaultColWidth="9.296875" defaultRowHeight="20.25" customHeight="1"/>
  <cols>
    <col min="1" max="1" width="57.69921875" style="4" customWidth="1"/>
    <col min="2" max="2" width="9.09765625" style="4" customWidth="1"/>
    <col min="3" max="3" width="2.3984375" style="4" customWidth="1"/>
    <col min="4" max="4" width="19.3984375" style="6" customWidth="1"/>
    <col min="5" max="5" width="2.3984375" style="6" customWidth="1"/>
    <col min="6" max="6" width="19.3984375" style="6" customWidth="1"/>
    <col min="7" max="7" width="2.3984375" style="6" customWidth="1"/>
    <col min="8" max="8" width="19.3984375" style="6" customWidth="1"/>
    <col min="9" max="9" width="2.3984375" style="6" customWidth="1"/>
    <col min="10" max="10" width="19.3984375" style="6" customWidth="1"/>
    <col min="11" max="11" width="2.3984375" style="6" customWidth="1"/>
    <col min="12" max="12" width="22.3984375" style="6" customWidth="1"/>
    <col min="13" max="13" width="2.3984375" style="6" customWidth="1"/>
    <col min="14" max="14" width="22.3984375" style="6" customWidth="1"/>
    <col min="15" max="16384" width="9.296875" style="4"/>
  </cols>
  <sheetData>
    <row r="1" spans="1:14" s="8" customFormat="1" ht="20.25" customHeight="1">
      <c r="A1" s="324" t="s">
        <v>164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s="8" customFormat="1" ht="20.25" customHeight="1">
      <c r="A2" s="324" t="s">
        <v>168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1:14" s="8" customFormat="1" ht="20.25" customHeight="1">
      <c r="A3" s="327" t="s">
        <v>252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14" s="8" customFormat="1" ht="20.25" customHeight="1">
      <c r="A4" s="324" t="s">
        <v>172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</row>
    <row r="5" spans="1:14" s="8" customFormat="1" ht="20.25" customHeight="1">
      <c r="A5" s="325" t="s">
        <v>29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</row>
    <row r="6" spans="1:14" s="8" customFormat="1" ht="5.9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8" customFormat="1" ht="20.25" customHeight="1">
      <c r="A7" s="2"/>
      <c r="B7" s="253" t="s">
        <v>46</v>
      </c>
      <c r="C7" s="2"/>
      <c r="D7" s="335" t="s">
        <v>163</v>
      </c>
      <c r="E7" s="335"/>
      <c r="F7" s="335"/>
      <c r="G7" s="335"/>
      <c r="H7" s="335"/>
      <c r="I7" s="335"/>
      <c r="J7" s="335"/>
      <c r="K7" s="335"/>
      <c r="L7" s="335"/>
      <c r="M7" s="335"/>
      <c r="N7" s="335"/>
    </row>
    <row r="8" spans="1:14" s="144" customFormat="1" ht="20.25" customHeight="1">
      <c r="A8" s="77"/>
      <c r="B8" s="77"/>
      <c r="C8" s="77"/>
      <c r="D8" s="251"/>
      <c r="E8" s="143"/>
      <c r="F8" s="251"/>
      <c r="G8" s="252"/>
      <c r="H8" s="260"/>
      <c r="I8" s="260"/>
      <c r="J8" s="260"/>
      <c r="K8" s="262"/>
      <c r="L8" s="261" t="s">
        <v>186</v>
      </c>
      <c r="M8" s="262"/>
      <c r="N8" s="251"/>
    </row>
    <row r="9" spans="1:14" s="144" customFormat="1" ht="20.25" customHeight="1">
      <c r="A9" s="179"/>
      <c r="B9" s="179"/>
      <c r="C9" s="179"/>
      <c r="D9" s="251"/>
      <c r="E9" s="143"/>
      <c r="F9" s="251"/>
      <c r="G9" s="252"/>
      <c r="H9" s="252"/>
      <c r="I9" s="252"/>
      <c r="J9" s="252"/>
      <c r="K9" s="264"/>
      <c r="L9" s="249" t="s">
        <v>117</v>
      </c>
      <c r="M9" s="264"/>
      <c r="N9" s="251"/>
    </row>
    <row r="10" spans="1:14" s="144" customFormat="1" ht="20.25" customHeight="1">
      <c r="A10" s="179"/>
      <c r="B10" s="179"/>
      <c r="C10" s="179"/>
      <c r="E10" s="143"/>
      <c r="G10" s="252"/>
      <c r="H10" s="252"/>
      <c r="I10" s="252"/>
      <c r="J10" s="167"/>
      <c r="K10" s="264"/>
      <c r="L10" s="251" t="s">
        <v>118</v>
      </c>
      <c r="M10" s="264"/>
      <c r="N10" s="145"/>
    </row>
    <row r="11" spans="1:14" s="144" customFormat="1" ht="20.25" customHeight="1">
      <c r="A11" s="179"/>
      <c r="B11" s="179"/>
      <c r="C11" s="179"/>
      <c r="D11" s="251"/>
      <c r="E11" s="143"/>
      <c r="F11" s="251"/>
      <c r="G11" s="252"/>
      <c r="I11" s="252"/>
      <c r="J11" s="252"/>
      <c r="K11" s="264"/>
      <c r="L11" s="249" t="s">
        <v>242</v>
      </c>
      <c r="M11" s="264"/>
      <c r="N11" s="145"/>
    </row>
    <row r="12" spans="1:14" s="144" customFormat="1" ht="20.25" customHeight="1">
      <c r="A12" s="77"/>
      <c r="B12" s="77"/>
      <c r="C12" s="77"/>
      <c r="D12" s="251"/>
      <c r="E12" s="143"/>
      <c r="F12" s="251"/>
      <c r="G12" s="252"/>
      <c r="H12" s="263"/>
      <c r="I12" s="263"/>
      <c r="J12" s="263"/>
      <c r="K12" s="263"/>
      <c r="L12" s="252" t="s">
        <v>237</v>
      </c>
      <c r="M12" s="263"/>
      <c r="N12" s="146"/>
    </row>
    <row r="13" spans="1:14" s="144" customFormat="1" ht="20.25" customHeight="1">
      <c r="A13" s="147"/>
      <c r="B13" s="147"/>
      <c r="C13" s="147"/>
      <c r="D13" s="251"/>
      <c r="E13" s="143"/>
      <c r="F13" s="251"/>
      <c r="G13" s="252"/>
      <c r="H13" s="334" t="s">
        <v>3</v>
      </c>
      <c r="I13" s="334"/>
      <c r="J13" s="334"/>
      <c r="K13" s="263"/>
      <c r="L13" s="252" t="s">
        <v>113</v>
      </c>
      <c r="M13" s="263"/>
      <c r="N13" s="251"/>
    </row>
    <row r="14" spans="1:14" s="144" customFormat="1" ht="20.25" customHeight="1">
      <c r="A14" s="147"/>
      <c r="B14" s="147"/>
      <c r="C14" s="147"/>
      <c r="D14" s="251" t="s">
        <v>136</v>
      </c>
      <c r="E14" s="252"/>
      <c r="F14" s="251" t="s">
        <v>184</v>
      </c>
      <c r="G14" s="252"/>
      <c r="H14" s="166" t="s">
        <v>116</v>
      </c>
      <c r="I14" s="252"/>
      <c r="J14" s="252"/>
      <c r="K14" s="263"/>
      <c r="L14" s="252" t="s">
        <v>239</v>
      </c>
      <c r="M14" s="263"/>
      <c r="N14" s="251" t="s">
        <v>1</v>
      </c>
    </row>
    <row r="15" spans="1:14" s="144" customFormat="1" ht="20.25" customHeight="1">
      <c r="A15" s="147"/>
      <c r="B15" s="147"/>
      <c r="C15" s="147"/>
      <c r="D15" s="249" t="s">
        <v>154</v>
      </c>
      <c r="E15" s="143"/>
      <c r="F15" s="249" t="s">
        <v>185</v>
      </c>
      <c r="G15" s="252"/>
      <c r="H15" s="250" t="s">
        <v>115</v>
      </c>
      <c r="I15" s="252"/>
      <c r="J15" s="250" t="s">
        <v>4</v>
      </c>
      <c r="K15" s="263"/>
      <c r="L15" s="289" t="s">
        <v>238</v>
      </c>
      <c r="M15" s="263"/>
      <c r="N15" s="249" t="s">
        <v>117</v>
      </c>
    </row>
    <row r="16" spans="1:14" s="144" customFormat="1" ht="20.25" customHeight="1">
      <c r="A16" s="147"/>
      <c r="B16" s="147"/>
      <c r="C16" s="147"/>
      <c r="D16" s="143"/>
      <c r="E16" s="143"/>
      <c r="F16" s="143"/>
      <c r="G16" s="143"/>
      <c r="H16" s="143"/>
      <c r="I16" s="149"/>
      <c r="J16" s="143"/>
      <c r="K16" s="149"/>
      <c r="L16" s="143"/>
      <c r="M16" s="149"/>
      <c r="N16" s="146"/>
    </row>
    <row r="17" spans="1:16" s="153" customFormat="1" ht="20.25" customHeight="1">
      <c r="A17" s="150" t="s">
        <v>159</v>
      </c>
      <c r="B17" s="150"/>
      <c r="C17" s="150"/>
      <c r="D17" s="151">
        <v>345000</v>
      </c>
      <c r="E17" s="152"/>
      <c r="F17" s="151">
        <v>1315440</v>
      </c>
      <c r="G17" s="151"/>
      <c r="H17" s="151">
        <v>34500</v>
      </c>
      <c r="I17" s="152"/>
      <c r="J17" s="113">
        <v>469628</v>
      </c>
      <c r="K17" s="113"/>
      <c r="L17" s="113">
        <v>2</v>
      </c>
      <c r="M17" s="113"/>
      <c r="N17" s="151">
        <f>SUM(D17:J17,L17)</f>
        <v>2164570</v>
      </c>
    </row>
    <row r="18" spans="1:16" s="144" customFormat="1" ht="20.25" customHeight="1">
      <c r="A18" s="154" t="s">
        <v>31</v>
      </c>
      <c r="B18" s="154"/>
      <c r="C18" s="154"/>
      <c r="D18" s="159" t="s">
        <v>102</v>
      </c>
      <c r="E18" s="155"/>
      <c r="F18" s="159" t="s">
        <v>102</v>
      </c>
      <c r="G18" s="111"/>
      <c r="H18" s="159" t="s">
        <v>102</v>
      </c>
      <c r="I18" s="111"/>
      <c r="J18" s="113">
        <v>287526</v>
      </c>
      <c r="K18" s="111"/>
      <c r="L18" s="159" t="s">
        <v>102</v>
      </c>
      <c r="M18" s="111"/>
      <c r="N18" s="151">
        <f>SUM(D18:J18,L18)</f>
        <v>287526</v>
      </c>
    </row>
    <row r="19" spans="1:16" s="144" customFormat="1" ht="20.25" customHeight="1">
      <c r="A19" s="154" t="s">
        <v>99</v>
      </c>
      <c r="B19" s="154"/>
      <c r="C19" s="154"/>
      <c r="D19" s="160" t="s">
        <v>102</v>
      </c>
      <c r="E19" s="156"/>
      <c r="F19" s="160" t="s">
        <v>102</v>
      </c>
      <c r="G19" s="156"/>
      <c r="H19" s="160" t="s">
        <v>102</v>
      </c>
      <c r="I19" s="111"/>
      <c r="J19" s="160" t="s">
        <v>102</v>
      </c>
      <c r="K19" s="111"/>
      <c r="L19" s="111">
        <v>14</v>
      </c>
      <c r="M19" s="156"/>
      <c r="N19" s="151">
        <f>SUM(D19:J19,L19)</f>
        <v>14</v>
      </c>
    </row>
    <row r="20" spans="1:16" s="27" customFormat="1" ht="20.25" customHeight="1">
      <c r="A20" s="154" t="s">
        <v>23</v>
      </c>
      <c r="B20" s="154"/>
      <c r="C20" s="154"/>
      <c r="D20" s="281" t="s">
        <v>102</v>
      </c>
      <c r="E20" s="155"/>
      <c r="F20" s="297" t="s">
        <v>102</v>
      </c>
      <c r="G20" s="113"/>
      <c r="H20" s="281" t="s">
        <v>102</v>
      </c>
      <c r="I20" s="155"/>
      <c r="J20" s="284">
        <f>SUM(J18,J19)</f>
        <v>287526</v>
      </c>
      <c r="K20" s="155"/>
      <c r="L20" s="284">
        <f>SUM(L19)</f>
        <v>14</v>
      </c>
      <c r="M20" s="111"/>
      <c r="N20" s="284">
        <f>SUM(N18:N19)</f>
        <v>287540</v>
      </c>
    </row>
    <row r="21" spans="1:16" s="27" customFormat="1" ht="20.25" customHeight="1">
      <c r="A21" s="154" t="s">
        <v>169</v>
      </c>
      <c r="B21" s="180">
        <v>17</v>
      </c>
      <c r="C21" s="154"/>
      <c r="D21" s="160" t="s">
        <v>102</v>
      </c>
      <c r="E21" s="155"/>
      <c r="F21" s="160" t="s">
        <v>102</v>
      </c>
      <c r="G21" s="113"/>
      <c r="H21" s="160" t="s">
        <v>102</v>
      </c>
      <c r="I21" s="155"/>
      <c r="J21" s="113">
        <v>-386400</v>
      </c>
      <c r="K21" s="155"/>
      <c r="L21" s="160" t="s">
        <v>102</v>
      </c>
      <c r="M21" s="111"/>
      <c r="N21" s="151">
        <f>SUM(D21:J21,L21)</f>
        <v>-386400</v>
      </c>
    </row>
    <row r="22" spans="1:16" s="27" customFormat="1" ht="20.25" customHeight="1" thickBot="1">
      <c r="A22" s="157" t="s">
        <v>255</v>
      </c>
      <c r="B22" s="157"/>
      <c r="C22" s="157"/>
      <c r="D22" s="114">
        <f>SUM(D17,D20,D21)</f>
        <v>345000</v>
      </c>
      <c r="E22" s="113"/>
      <c r="F22" s="114">
        <f>SUM(F17,F20,F21)</f>
        <v>1315440</v>
      </c>
      <c r="G22" s="113"/>
      <c r="H22" s="114">
        <f>SUM(H17,H20,H21)</f>
        <v>34500</v>
      </c>
      <c r="I22" s="111"/>
      <c r="J22" s="114">
        <f>SUM(J17,J20,J21)</f>
        <v>370754</v>
      </c>
      <c r="K22" s="111"/>
      <c r="L22" s="114">
        <f>SUM(L17,L20,L21)</f>
        <v>16</v>
      </c>
      <c r="M22" s="111"/>
      <c r="N22" s="114">
        <f>SUM(N17,N20,N21)</f>
        <v>2065710</v>
      </c>
      <c r="O22" s="158"/>
      <c r="P22" s="158"/>
    </row>
    <row r="23" spans="1:16" s="27" customFormat="1" ht="20.25" customHeight="1" thickTop="1">
      <c r="A23" s="157"/>
      <c r="B23" s="157"/>
      <c r="C23" s="157"/>
      <c r="D23" s="113"/>
      <c r="E23" s="113"/>
      <c r="F23" s="113"/>
      <c r="G23" s="113"/>
      <c r="H23" s="113"/>
      <c r="I23" s="111"/>
      <c r="J23" s="113"/>
      <c r="K23" s="111"/>
      <c r="L23" s="113"/>
      <c r="M23" s="111"/>
      <c r="N23" s="113"/>
      <c r="O23" s="158"/>
      <c r="P23" s="158"/>
    </row>
    <row r="24" spans="1:16" s="27" customFormat="1" ht="20.25" customHeight="1">
      <c r="A24" s="157" t="s">
        <v>175</v>
      </c>
      <c r="B24" s="157"/>
      <c r="C24" s="157"/>
      <c r="D24" s="113"/>
      <c r="E24" s="113"/>
      <c r="F24" s="113"/>
      <c r="G24" s="113"/>
      <c r="H24" s="113"/>
      <c r="I24" s="111"/>
      <c r="J24" s="113"/>
      <c r="K24" s="111"/>
      <c r="L24" s="113"/>
      <c r="M24" s="111"/>
      <c r="N24" s="113"/>
      <c r="O24" s="158"/>
      <c r="P24" s="158"/>
    </row>
    <row r="25" spans="1:16" s="153" customFormat="1" ht="20.25" customHeight="1">
      <c r="A25" s="306" t="s">
        <v>276</v>
      </c>
      <c r="B25" s="150"/>
      <c r="C25" s="150"/>
      <c r="D25" s="151">
        <v>345000</v>
      </c>
      <c r="E25" s="151"/>
      <c r="F25" s="151">
        <v>1315440</v>
      </c>
      <c r="G25" s="151"/>
      <c r="H25" s="151">
        <v>34500</v>
      </c>
      <c r="I25" s="151"/>
      <c r="J25" s="151">
        <v>510960</v>
      </c>
      <c r="K25" s="151"/>
      <c r="L25" s="151">
        <v>34</v>
      </c>
      <c r="M25" s="113"/>
      <c r="N25" s="151">
        <f>SUM(D25:J25,L25)</f>
        <v>2205934</v>
      </c>
    </row>
    <row r="26" spans="1:16" s="153" customFormat="1" ht="20.25" customHeight="1">
      <c r="A26" s="66" t="s">
        <v>271</v>
      </c>
      <c r="B26" s="23" t="s">
        <v>236</v>
      </c>
      <c r="C26" s="150"/>
      <c r="D26" s="303" t="s">
        <v>102</v>
      </c>
      <c r="E26" s="302"/>
      <c r="F26" s="303" t="s">
        <v>102</v>
      </c>
      <c r="G26" s="302"/>
      <c r="H26" s="303" t="s">
        <v>102</v>
      </c>
      <c r="I26" s="151"/>
      <c r="J26" s="304">
        <v>34</v>
      </c>
      <c r="K26" s="151"/>
      <c r="L26" s="304">
        <v>-34</v>
      </c>
      <c r="M26" s="113"/>
      <c r="N26" s="303" t="s">
        <v>102</v>
      </c>
    </row>
    <row r="27" spans="1:16" s="153" customFormat="1" ht="20.25" customHeight="1">
      <c r="A27" s="66" t="s">
        <v>175</v>
      </c>
      <c r="B27" s="23"/>
      <c r="C27" s="150"/>
      <c r="D27" s="302"/>
      <c r="E27" s="302"/>
      <c r="F27" s="302"/>
      <c r="G27" s="302"/>
      <c r="H27" s="302"/>
      <c r="I27" s="151"/>
      <c r="J27" s="151"/>
      <c r="K27" s="151"/>
      <c r="L27" s="151"/>
      <c r="M27" s="113"/>
      <c r="N27" s="302"/>
    </row>
    <row r="28" spans="1:16" s="153" customFormat="1" ht="20.25" customHeight="1">
      <c r="A28" s="309" t="s">
        <v>272</v>
      </c>
      <c r="B28" s="150"/>
      <c r="C28" s="150"/>
      <c r="D28" s="151">
        <f>SUM(D25:D27)</f>
        <v>345000</v>
      </c>
      <c r="E28" s="151"/>
      <c r="F28" s="151">
        <f>SUM(F25:F27)</f>
        <v>1315440</v>
      </c>
      <c r="G28" s="151"/>
      <c r="H28" s="151">
        <f>SUM(H25:H27)</f>
        <v>34500</v>
      </c>
      <c r="I28" s="151"/>
      <c r="J28" s="151">
        <f>SUM(J25:J26)</f>
        <v>510994</v>
      </c>
      <c r="K28" s="151"/>
      <c r="L28" s="159" t="s">
        <v>102</v>
      </c>
      <c r="M28" s="113"/>
      <c r="N28" s="151">
        <f>SUM(N25:N27)</f>
        <v>2205934</v>
      </c>
    </row>
    <row r="29" spans="1:16" s="27" customFormat="1" ht="20.25" customHeight="1">
      <c r="A29" s="154" t="s">
        <v>23</v>
      </c>
      <c r="B29" s="154"/>
      <c r="C29" s="154"/>
      <c r="D29" s="159" t="s">
        <v>102</v>
      </c>
      <c r="E29" s="285"/>
      <c r="F29" s="159" t="s">
        <v>102</v>
      </c>
      <c r="G29" s="113"/>
      <c r="H29" s="159" t="s">
        <v>102</v>
      </c>
      <c r="I29" s="285"/>
      <c r="J29" s="113">
        <v>325315</v>
      </c>
      <c r="K29" s="285"/>
      <c r="L29" s="159" t="s">
        <v>102</v>
      </c>
      <c r="M29" s="113"/>
      <c r="N29" s="113">
        <f>SUM(J29:L29)</f>
        <v>325315</v>
      </c>
    </row>
    <row r="30" spans="1:16" s="27" customFormat="1" ht="20.25" customHeight="1">
      <c r="A30" s="154" t="s">
        <v>169</v>
      </c>
      <c r="B30" s="180">
        <v>17</v>
      </c>
      <c r="C30" s="154"/>
      <c r="D30" s="160" t="s">
        <v>102</v>
      </c>
      <c r="E30" s="156"/>
      <c r="F30" s="160" t="s">
        <v>102</v>
      </c>
      <c r="G30" s="156"/>
      <c r="H30" s="160" t="s">
        <v>102</v>
      </c>
      <c r="I30" s="155"/>
      <c r="J30" s="113">
        <v>-358800</v>
      </c>
      <c r="K30" s="155"/>
      <c r="L30" s="160" t="s">
        <v>102</v>
      </c>
      <c r="M30" s="111"/>
      <c r="N30" s="151">
        <f>SUM(D30:J30,L30)</f>
        <v>-358800</v>
      </c>
    </row>
    <row r="31" spans="1:16" s="27" customFormat="1" ht="20.25" customHeight="1" thickBot="1">
      <c r="A31" s="157" t="s">
        <v>254</v>
      </c>
      <c r="B31" s="157"/>
      <c r="C31" s="157"/>
      <c r="D31" s="114">
        <f>SUM(D28,D29,D30)</f>
        <v>345000</v>
      </c>
      <c r="E31" s="113"/>
      <c r="F31" s="114">
        <f>SUM(F28,F29,F30)</f>
        <v>1315440</v>
      </c>
      <c r="G31" s="113"/>
      <c r="H31" s="114">
        <f>SUM(H28,H29,H30)</f>
        <v>34500</v>
      </c>
      <c r="I31" s="111"/>
      <c r="J31" s="114">
        <f>SUM(J28,J29,J30)</f>
        <v>477509</v>
      </c>
      <c r="K31" s="111"/>
      <c r="L31" s="299" t="s">
        <v>102</v>
      </c>
      <c r="M31" s="111"/>
      <c r="N31" s="114">
        <f>SUM(N25,N29,N30)</f>
        <v>2172449</v>
      </c>
      <c r="O31" s="158"/>
      <c r="P31" s="158"/>
    </row>
    <row r="32" spans="1:16" s="27" customFormat="1" ht="20.25" customHeight="1" thickTop="1">
      <c r="A32" s="157"/>
      <c r="B32" s="157"/>
      <c r="C32" s="157"/>
      <c r="D32" s="113"/>
      <c r="E32" s="113"/>
      <c r="F32" s="113"/>
      <c r="G32" s="113"/>
      <c r="H32" s="113"/>
      <c r="I32" s="111"/>
      <c r="J32" s="113"/>
      <c r="K32" s="111"/>
      <c r="L32" s="113"/>
      <c r="M32" s="111"/>
      <c r="N32" s="113"/>
      <c r="O32" s="158"/>
      <c r="P32" s="158"/>
    </row>
    <row r="33" spans="1:16" s="27" customFormat="1" ht="19.95" customHeight="1">
      <c r="A33" s="157"/>
      <c r="B33" s="157"/>
      <c r="C33" s="157"/>
      <c r="D33" s="113"/>
      <c r="E33" s="113"/>
      <c r="F33" s="113"/>
      <c r="G33" s="113"/>
      <c r="H33" s="113"/>
      <c r="I33" s="111"/>
      <c r="J33" s="113"/>
      <c r="K33" s="111"/>
      <c r="L33" s="113"/>
      <c r="M33" s="111"/>
      <c r="N33" s="113"/>
      <c r="O33" s="158"/>
      <c r="P33" s="158"/>
    </row>
    <row r="34" spans="1:16" s="27" customFormat="1" ht="19.95" customHeight="1">
      <c r="A34" s="157"/>
      <c r="B34" s="157"/>
      <c r="C34" s="157"/>
      <c r="D34" s="113"/>
      <c r="E34" s="113"/>
      <c r="F34" s="113"/>
      <c r="G34" s="113"/>
      <c r="H34" s="113"/>
      <c r="I34" s="111"/>
      <c r="J34" s="113"/>
      <c r="K34" s="111"/>
      <c r="L34" s="113"/>
      <c r="M34" s="111"/>
      <c r="N34" s="113"/>
      <c r="O34" s="158"/>
      <c r="P34" s="158"/>
    </row>
    <row r="35" spans="1:16" s="27" customFormat="1" ht="19.95" customHeight="1">
      <c r="A35" s="157"/>
      <c r="B35" s="157"/>
      <c r="C35" s="157"/>
      <c r="D35" s="113"/>
      <c r="E35" s="113"/>
      <c r="F35" s="113"/>
      <c r="G35" s="113"/>
      <c r="H35" s="113"/>
      <c r="I35" s="111"/>
      <c r="J35" s="113"/>
      <c r="K35" s="111"/>
      <c r="L35" s="113"/>
      <c r="M35" s="111"/>
      <c r="N35" s="113"/>
      <c r="O35" s="158"/>
      <c r="P35" s="158"/>
    </row>
    <row r="36" spans="1:16" s="27" customFormat="1" ht="19.95" customHeight="1">
      <c r="A36" s="157"/>
      <c r="B36" s="157"/>
      <c r="C36" s="157"/>
      <c r="D36" s="113"/>
      <c r="E36" s="113"/>
      <c r="F36" s="113"/>
      <c r="G36" s="113"/>
      <c r="H36" s="113"/>
      <c r="I36" s="111"/>
      <c r="J36" s="113"/>
      <c r="K36" s="111"/>
      <c r="L36" s="113"/>
      <c r="M36" s="111"/>
      <c r="N36" s="113"/>
      <c r="O36" s="158"/>
      <c r="P36" s="158"/>
    </row>
    <row r="37" spans="1:16" s="27" customFormat="1" ht="19.95" customHeight="1">
      <c r="G37" s="113"/>
      <c r="H37" s="113"/>
      <c r="I37" s="111"/>
      <c r="J37" s="113"/>
      <c r="K37" s="111"/>
      <c r="L37" s="113"/>
      <c r="M37" s="111"/>
      <c r="N37" s="113"/>
      <c r="O37" s="158"/>
      <c r="P37" s="158"/>
    </row>
    <row r="38" spans="1:16" s="27" customFormat="1" ht="20.25" customHeight="1">
      <c r="A38" s="333" t="s">
        <v>35</v>
      </c>
      <c r="B38" s="333"/>
      <c r="C38" s="333"/>
      <c r="D38" s="333"/>
      <c r="E38" s="333"/>
      <c r="F38" s="333"/>
      <c r="G38" s="113"/>
      <c r="H38" s="113"/>
      <c r="I38" s="111"/>
      <c r="J38" s="113"/>
      <c r="K38" s="111"/>
      <c r="L38" s="113"/>
      <c r="M38" s="111"/>
      <c r="N38" s="113"/>
      <c r="O38" s="158"/>
      <c r="P38" s="158"/>
    </row>
    <row r="39" spans="1:16" s="144" customFormat="1" ht="20.25" customHeight="1"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</row>
    <row r="40" spans="1:16" s="27" customFormat="1" ht="20.25" customHeight="1">
      <c r="A40" s="157"/>
      <c r="B40" s="157"/>
      <c r="C40" s="157"/>
      <c r="D40" s="113"/>
      <c r="E40" s="113"/>
      <c r="F40" s="113"/>
      <c r="G40" s="113"/>
      <c r="H40" s="113"/>
      <c r="I40" s="111"/>
      <c r="J40" s="113"/>
      <c r="K40" s="111"/>
      <c r="L40" s="113"/>
      <c r="M40" s="111"/>
      <c r="N40" s="113"/>
      <c r="O40" s="158"/>
      <c r="P40" s="158"/>
    </row>
    <row r="41" spans="1:16" s="27" customFormat="1" ht="20.25" customHeight="1">
      <c r="A41" s="157"/>
      <c r="B41" s="157"/>
      <c r="C41" s="157"/>
      <c r="D41" s="113"/>
      <c r="E41" s="113"/>
      <c r="F41" s="113"/>
      <c r="G41" s="113"/>
      <c r="H41" s="113"/>
      <c r="I41" s="111"/>
      <c r="J41" s="113"/>
      <c r="K41" s="111"/>
      <c r="L41" s="113"/>
      <c r="M41" s="111"/>
      <c r="N41" s="113"/>
      <c r="O41" s="158"/>
      <c r="P41" s="158"/>
    </row>
    <row r="42" spans="1:16" s="27" customFormat="1" ht="20.25" customHeight="1">
      <c r="A42" s="157"/>
      <c r="B42" s="157"/>
      <c r="C42" s="157"/>
      <c r="D42" s="113"/>
      <c r="E42" s="113"/>
      <c r="F42" s="113"/>
      <c r="G42" s="113"/>
      <c r="H42" s="113"/>
      <c r="I42" s="111"/>
      <c r="J42" s="113"/>
      <c r="K42" s="111"/>
      <c r="L42" s="113"/>
      <c r="M42" s="111"/>
      <c r="N42" s="113"/>
      <c r="O42" s="158"/>
      <c r="P42" s="158"/>
    </row>
    <row r="43" spans="1:16" s="27" customFormat="1" ht="20.25" customHeight="1">
      <c r="A43" s="157"/>
      <c r="B43" s="157"/>
      <c r="C43" s="157"/>
      <c r="D43" s="113"/>
      <c r="E43" s="113"/>
      <c r="F43" s="113"/>
      <c r="G43" s="113"/>
      <c r="H43" s="113"/>
      <c r="I43" s="111"/>
      <c r="J43" s="113"/>
      <c r="K43" s="111"/>
      <c r="L43" s="113"/>
      <c r="M43" s="111"/>
      <c r="N43" s="113"/>
      <c r="O43" s="158"/>
      <c r="P43" s="158"/>
    </row>
    <row r="44" spans="1:16" s="27" customFormat="1" ht="20.25" customHeight="1">
      <c r="A44" s="157"/>
      <c r="B44" s="157"/>
      <c r="C44" s="157"/>
      <c r="D44" s="113"/>
      <c r="E44" s="113"/>
      <c r="F44" s="113"/>
      <c r="G44" s="113"/>
      <c r="H44" s="113"/>
      <c r="I44" s="111"/>
      <c r="J44" s="113"/>
      <c r="K44" s="111"/>
      <c r="L44" s="113"/>
      <c r="M44" s="111"/>
      <c r="N44" s="113"/>
      <c r="O44" s="158"/>
      <c r="P44" s="158"/>
    </row>
    <row r="45" spans="1:16" s="27" customFormat="1" ht="20.25" customHeight="1">
      <c r="A45" s="157"/>
      <c r="B45" s="157"/>
      <c r="C45" s="157"/>
      <c r="D45" s="113"/>
      <c r="E45" s="113"/>
      <c r="F45" s="113"/>
      <c r="G45" s="113"/>
      <c r="H45" s="113"/>
      <c r="I45" s="111"/>
      <c r="J45" s="113"/>
      <c r="K45" s="111"/>
      <c r="L45" s="113"/>
      <c r="M45" s="111"/>
      <c r="N45" s="113"/>
      <c r="O45" s="158"/>
      <c r="P45" s="158"/>
    </row>
    <row r="46" spans="1:16" s="27" customFormat="1" ht="20.25" customHeight="1">
      <c r="A46" s="157"/>
      <c r="B46" s="157"/>
      <c r="C46" s="157"/>
      <c r="D46" s="113"/>
      <c r="E46" s="113"/>
      <c r="F46" s="113"/>
      <c r="G46" s="113"/>
      <c r="H46" s="113"/>
      <c r="I46" s="111"/>
      <c r="J46" s="113"/>
      <c r="K46" s="111"/>
      <c r="L46" s="113"/>
      <c r="M46" s="111"/>
      <c r="N46" s="113"/>
      <c r="O46" s="158"/>
      <c r="P46" s="158"/>
    </row>
    <row r="47" spans="1:16" s="27" customFormat="1" ht="20.25" customHeight="1">
      <c r="A47" s="157"/>
      <c r="B47" s="157"/>
      <c r="C47" s="157"/>
      <c r="D47" s="113"/>
      <c r="E47" s="113"/>
      <c r="F47" s="113"/>
      <c r="G47" s="113"/>
      <c r="H47" s="113"/>
      <c r="I47" s="111"/>
      <c r="J47" s="113"/>
      <c r="K47" s="111"/>
      <c r="L47" s="113"/>
      <c r="M47" s="111"/>
      <c r="N47" s="113"/>
      <c r="O47" s="158"/>
      <c r="P47" s="158"/>
    </row>
    <row r="48" spans="1:16" s="27" customFormat="1" ht="20.25" customHeight="1">
      <c r="A48" s="157"/>
      <c r="B48" s="157"/>
      <c r="C48" s="157"/>
      <c r="D48" s="113"/>
      <c r="E48" s="113"/>
      <c r="F48" s="113"/>
      <c r="G48" s="113"/>
      <c r="H48" s="113"/>
      <c r="I48" s="111"/>
      <c r="J48" s="113"/>
      <c r="K48" s="111"/>
      <c r="L48" s="113"/>
      <c r="M48" s="111"/>
      <c r="N48" s="113"/>
      <c r="O48" s="158"/>
      <c r="P48" s="158"/>
    </row>
    <row r="49" spans="1:16" s="27" customFormat="1" ht="20.25" customHeight="1">
      <c r="A49" s="157"/>
      <c r="B49" s="157"/>
      <c r="C49" s="157"/>
      <c r="D49" s="113"/>
      <c r="E49" s="113"/>
      <c r="F49" s="113"/>
      <c r="G49" s="113"/>
      <c r="H49" s="113"/>
      <c r="I49" s="111"/>
      <c r="J49" s="113"/>
      <c r="K49" s="111"/>
      <c r="L49" s="113"/>
      <c r="M49" s="111"/>
      <c r="N49" s="113"/>
      <c r="O49" s="158"/>
      <c r="P49" s="158"/>
    </row>
    <row r="50" spans="1:16" s="27" customFormat="1" ht="20.25" customHeight="1">
      <c r="A50" s="157"/>
      <c r="B50" s="157"/>
      <c r="C50" s="157"/>
      <c r="D50" s="113"/>
      <c r="E50" s="113"/>
      <c r="F50" s="113"/>
      <c r="G50" s="113"/>
      <c r="H50" s="113"/>
      <c r="I50" s="111"/>
      <c r="J50" s="113"/>
      <c r="K50" s="111"/>
      <c r="L50" s="113"/>
      <c r="M50" s="111"/>
      <c r="N50" s="113"/>
      <c r="O50" s="158"/>
      <c r="P50" s="158"/>
    </row>
    <row r="51" spans="1:16" s="27" customFormat="1" ht="20.25" customHeight="1">
      <c r="A51" s="157"/>
      <c r="B51" s="157"/>
      <c r="C51" s="157"/>
      <c r="D51" s="113"/>
      <c r="E51" s="113"/>
      <c r="F51" s="113"/>
      <c r="G51" s="113"/>
      <c r="H51" s="113"/>
      <c r="I51" s="111"/>
      <c r="J51" s="113"/>
      <c r="K51" s="111"/>
      <c r="L51" s="113"/>
      <c r="M51" s="111"/>
      <c r="N51" s="113"/>
      <c r="O51" s="158"/>
      <c r="P51" s="158"/>
    </row>
    <row r="52" spans="1:16" s="27" customFormat="1" ht="20.25" customHeight="1">
      <c r="A52" s="157"/>
      <c r="B52" s="157"/>
      <c r="C52" s="157"/>
      <c r="D52" s="113"/>
      <c r="E52" s="113"/>
      <c r="F52" s="113"/>
      <c r="G52" s="113"/>
      <c r="H52" s="113"/>
      <c r="I52" s="111"/>
      <c r="J52" s="113"/>
      <c r="K52" s="111"/>
      <c r="L52" s="113"/>
      <c r="M52" s="111"/>
      <c r="N52" s="113"/>
      <c r="O52" s="158"/>
      <c r="P52" s="158"/>
    </row>
    <row r="53" spans="1:16" s="27" customFormat="1" ht="20.25" customHeight="1">
      <c r="A53" s="157"/>
      <c r="B53" s="157"/>
      <c r="C53" s="157"/>
      <c r="D53" s="113"/>
      <c r="E53" s="113"/>
      <c r="F53" s="113"/>
      <c r="G53" s="113"/>
      <c r="H53" s="113"/>
      <c r="I53" s="111"/>
      <c r="J53" s="113"/>
      <c r="K53" s="111"/>
      <c r="L53" s="113"/>
      <c r="M53" s="111"/>
      <c r="N53" s="113"/>
      <c r="O53" s="158"/>
      <c r="P53" s="158"/>
    </row>
    <row r="54" spans="1:16" s="27" customFormat="1" ht="20.25" customHeight="1">
      <c r="A54" s="157"/>
      <c r="B54" s="157"/>
      <c r="C54" s="157"/>
      <c r="D54" s="113"/>
      <c r="E54" s="113"/>
      <c r="F54" s="113"/>
      <c r="G54" s="113"/>
      <c r="H54" s="113"/>
      <c r="I54" s="111"/>
      <c r="J54" s="113"/>
      <c r="K54" s="111"/>
      <c r="L54" s="113"/>
      <c r="M54" s="111"/>
      <c r="N54" s="113"/>
      <c r="O54" s="158"/>
      <c r="P54" s="158"/>
    </row>
    <row r="55" spans="1:16" s="27" customFormat="1" ht="20.25" customHeight="1">
      <c r="A55" s="157"/>
      <c r="B55" s="157"/>
      <c r="C55" s="157"/>
      <c r="D55" s="113"/>
      <c r="E55" s="113"/>
      <c r="F55" s="113"/>
      <c r="G55" s="113"/>
      <c r="H55" s="113"/>
      <c r="I55" s="111"/>
      <c r="J55" s="113"/>
      <c r="K55" s="111"/>
      <c r="L55" s="113"/>
      <c r="M55" s="111"/>
      <c r="N55" s="113"/>
      <c r="O55" s="158"/>
      <c r="P55" s="158"/>
    </row>
    <row r="56" spans="1:16" s="27" customFormat="1" ht="20.25" customHeight="1">
      <c r="A56" s="157"/>
      <c r="B56" s="157"/>
      <c r="C56" s="157"/>
      <c r="D56" s="113"/>
      <c r="E56" s="113"/>
      <c r="F56" s="113"/>
      <c r="G56" s="113"/>
      <c r="H56" s="113"/>
      <c r="I56" s="111"/>
      <c r="J56" s="113"/>
      <c r="K56" s="111"/>
      <c r="L56" s="113"/>
      <c r="M56" s="111"/>
      <c r="N56" s="113"/>
      <c r="O56" s="158"/>
      <c r="P56" s="158"/>
    </row>
    <row r="57" spans="1:16" s="27" customFormat="1" ht="20.25" customHeight="1">
      <c r="A57" s="157"/>
      <c r="B57" s="157"/>
      <c r="C57" s="157"/>
      <c r="D57" s="113"/>
      <c r="E57" s="113"/>
      <c r="F57" s="113"/>
      <c r="G57" s="113"/>
      <c r="H57" s="113"/>
      <c r="I57" s="111"/>
      <c r="J57" s="113"/>
      <c r="K57" s="111"/>
      <c r="L57" s="113"/>
      <c r="M57" s="111"/>
      <c r="N57" s="113"/>
      <c r="O57" s="158"/>
      <c r="P57" s="158"/>
    </row>
    <row r="58" spans="1:16" s="27" customFormat="1" ht="20.25" customHeight="1">
      <c r="A58" s="157"/>
      <c r="B58" s="157"/>
      <c r="C58" s="157"/>
      <c r="D58" s="113"/>
      <c r="E58" s="113"/>
      <c r="F58" s="113"/>
      <c r="G58" s="113"/>
      <c r="H58" s="113"/>
      <c r="I58" s="111"/>
      <c r="J58" s="113"/>
      <c r="K58" s="111"/>
      <c r="L58" s="113"/>
      <c r="M58" s="111"/>
      <c r="N58" s="113"/>
      <c r="O58" s="158"/>
      <c r="P58" s="158"/>
    </row>
    <row r="59" spans="1:16" s="27" customFormat="1" ht="20.25" customHeight="1">
      <c r="A59" s="157"/>
      <c r="B59" s="157"/>
      <c r="C59" s="157"/>
      <c r="D59" s="113"/>
      <c r="E59" s="113"/>
      <c r="F59" s="113"/>
      <c r="G59" s="113"/>
      <c r="H59" s="113"/>
      <c r="I59" s="111"/>
      <c r="J59" s="113"/>
      <c r="K59" s="111"/>
      <c r="L59" s="113"/>
      <c r="M59" s="111"/>
      <c r="N59" s="113"/>
      <c r="O59" s="158"/>
      <c r="P59" s="158"/>
    </row>
    <row r="60" spans="1:16" s="27" customFormat="1" ht="20.25" customHeight="1">
      <c r="A60" s="157"/>
      <c r="B60" s="157"/>
      <c r="C60" s="157"/>
      <c r="D60" s="113"/>
      <c r="E60" s="113"/>
      <c r="F60" s="113"/>
      <c r="G60" s="113"/>
      <c r="H60" s="113"/>
      <c r="I60" s="111"/>
      <c r="J60" s="113"/>
      <c r="K60" s="111"/>
      <c r="L60" s="113"/>
      <c r="M60" s="111"/>
      <c r="N60" s="113"/>
      <c r="O60" s="158"/>
      <c r="P60" s="158"/>
    </row>
    <row r="61" spans="1:16" s="27" customFormat="1" ht="20.25" customHeight="1">
      <c r="A61" s="157"/>
      <c r="B61" s="157"/>
      <c r="C61" s="157"/>
      <c r="D61" s="113"/>
      <c r="E61" s="113"/>
      <c r="F61" s="113"/>
      <c r="G61" s="113"/>
      <c r="H61" s="113"/>
      <c r="I61" s="111"/>
      <c r="J61" s="113"/>
      <c r="K61" s="111"/>
      <c r="L61" s="113"/>
      <c r="M61" s="111"/>
      <c r="N61" s="113"/>
      <c r="O61" s="158"/>
      <c r="P61" s="158"/>
    </row>
    <row r="62" spans="1:16" s="27" customFormat="1" ht="20.25" customHeight="1">
      <c r="A62" s="157"/>
      <c r="B62" s="157"/>
      <c r="C62" s="157"/>
      <c r="D62" s="113"/>
      <c r="E62" s="113"/>
      <c r="F62" s="113"/>
      <c r="G62" s="113"/>
      <c r="H62" s="113"/>
      <c r="I62" s="111"/>
      <c r="J62" s="113"/>
      <c r="K62" s="111"/>
      <c r="L62" s="113"/>
      <c r="M62" s="111"/>
      <c r="N62" s="113"/>
      <c r="O62" s="158"/>
      <c r="P62" s="158"/>
    </row>
    <row r="63" spans="1:16" s="27" customFormat="1" ht="20.25" customHeight="1">
      <c r="A63" s="157"/>
      <c r="B63" s="157"/>
      <c r="C63" s="157"/>
      <c r="D63" s="113"/>
      <c r="E63" s="113"/>
      <c r="F63" s="113"/>
      <c r="G63" s="113"/>
      <c r="H63" s="113"/>
      <c r="I63" s="111"/>
      <c r="J63" s="113"/>
      <c r="K63" s="111"/>
      <c r="L63" s="113"/>
      <c r="M63" s="111"/>
      <c r="N63" s="113"/>
      <c r="O63" s="158"/>
      <c r="P63" s="158"/>
    </row>
    <row r="64" spans="1:16" s="27" customFormat="1" ht="20.25" customHeight="1">
      <c r="A64" s="157"/>
      <c r="B64" s="157"/>
      <c r="C64" s="157"/>
      <c r="D64" s="113"/>
      <c r="E64" s="113"/>
      <c r="F64" s="113"/>
      <c r="G64" s="113"/>
      <c r="H64" s="113"/>
      <c r="I64" s="111"/>
      <c r="J64" s="113"/>
      <c r="K64" s="111"/>
      <c r="L64" s="113"/>
      <c r="M64" s="111"/>
      <c r="N64" s="113"/>
      <c r="O64" s="158"/>
      <c r="P64" s="158"/>
    </row>
    <row r="66" spans="4:14" s="144" customFormat="1" ht="20.25" customHeight="1"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</row>
  </sheetData>
  <mergeCells count="8">
    <mergeCell ref="A38:F38"/>
    <mergeCell ref="H13:J13"/>
    <mergeCell ref="D7:N7"/>
    <mergeCell ref="A1:N1"/>
    <mergeCell ref="A2:N2"/>
    <mergeCell ref="A3:N3"/>
    <mergeCell ref="A4:N4"/>
    <mergeCell ref="A5:N5"/>
  </mergeCells>
  <pageMargins left="0.9" right="0.3" top="0.8" bottom="0.5" header="0.6" footer="0.3"/>
  <pageSetup paperSize="9" scale="67" firstPageNumber="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tabSelected="1" topLeftCell="A94" zoomScale="80" zoomScaleNormal="80" zoomScaleSheetLayoutView="80" workbookViewId="0">
      <selection activeCell="A99" sqref="A99"/>
    </sheetView>
  </sheetViews>
  <sheetFormatPr defaultColWidth="9.19921875" defaultRowHeight="20.25" customHeight="1"/>
  <cols>
    <col min="1" max="1" width="61.09765625" style="182" customWidth="1"/>
    <col min="2" max="2" width="10" style="186" customWidth="1"/>
    <col min="3" max="3" width="14.3984375" style="181" customWidth="1"/>
    <col min="4" max="4" width="1.3984375" style="188" customWidth="1"/>
    <col min="5" max="5" width="14.3984375" style="181" customWidth="1"/>
    <col min="6" max="6" width="1.3984375" style="188" customWidth="1"/>
    <col min="7" max="7" width="14.3984375" style="188" customWidth="1"/>
    <col min="8" max="8" width="1.3984375" style="188" customWidth="1"/>
    <col min="9" max="9" width="14.3984375" style="188" customWidth="1"/>
    <col min="10" max="10" width="9.19921875" style="181" hidden="1" customWidth="1"/>
    <col min="11" max="13" width="0" style="181" hidden="1" customWidth="1"/>
    <col min="14" max="15" width="9.19921875" style="181" hidden="1" customWidth="1"/>
    <col min="16" max="16384" width="9.19921875" style="181"/>
  </cols>
  <sheetData>
    <row r="1" spans="1:10" ht="20.25" customHeight="1">
      <c r="A1" s="337" t="s">
        <v>165</v>
      </c>
      <c r="B1" s="337"/>
      <c r="C1" s="337"/>
      <c r="D1" s="337"/>
      <c r="E1" s="337"/>
      <c r="F1" s="337"/>
      <c r="G1" s="337"/>
      <c r="H1" s="337"/>
      <c r="I1" s="337"/>
    </row>
    <row r="2" spans="1:10" ht="20.25" customHeight="1">
      <c r="A2" s="337" t="s">
        <v>59</v>
      </c>
      <c r="B2" s="337"/>
      <c r="C2" s="337"/>
      <c r="D2" s="337"/>
      <c r="E2" s="337"/>
      <c r="F2" s="337"/>
      <c r="G2" s="337"/>
      <c r="H2" s="337"/>
      <c r="I2" s="337"/>
    </row>
    <row r="3" spans="1:10" ht="20.25" customHeight="1">
      <c r="A3" s="327" t="s">
        <v>252</v>
      </c>
      <c r="B3" s="327"/>
      <c r="C3" s="327"/>
      <c r="D3" s="327"/>
      <c r="E3" s="327"/>
      <c r="F3" s="327"/>
      <c r="G3" s="327"/>
      <c r="H3" s="327"/>
      <c r="I3" s="327"/>
      <c r="J3" s="327"/>
    </row>
    <row r="4" spans="1:10" ht="20.25" customHeight="1">
      <c r="A4" s="324" t="s">
        <v>172</v>
      </c>
      <c r="B4" s="324"/>
      <c r="C4" s="324"/>
      <c r="D4" s="324"/>
      <c r="E4" s="324"/>
      <c r="F4" s="324"/>
      <c r="G4" s="324"/>
      <c r="H4" s="324"/>
      <c r="I4" s="324"/>
      <c r="J4" s="324"/>
    </row>
    <row r="5" spans="1:10" ht="20.25" customHeight="1">
      <c r="A5" s="338" t="s">
        <v>29</v>
      </c>
      <c r="B5" s="338"/>
      <c r="C5" s="338"/>
      <c r="D5" s="338"/>
      <c r="E5" s="338"/>
      <c r="F5" s="338"/>
      <c r="G5" s="338"/>
      <c r="H5" s="338"/>
      <c r="I5" s="338"/>
    </row>
    <row r="6" spans="1:10" ht="5.95" customHeight="1">
      <c r="A6" s="181"/>
      <c r="B6" s="181"/>
      <c r="D6" s="181"/>
      <c r="F6" s="181"/>
      <c r="G6" s="181"/>
      <c r="H6" s="181"/>
      <c r="I6" s="181"/>
    </row>
    <row r="7" spans="1:10" ht="20.25" customHeight="1">
      <c r="B7" s="291" t="s">
        <v>46</v>
      </c>
      <c r="C7" s="336" t="s">
        <v>42</v>
      </c>
      <c r="D7" s="336"/>
      <c r="E7" s="336"/>
      <c r="F7" s="291"/>
      <c r="G7" s="336" t="s">
        <v>43</v>
      </c>
      <c r="H7" s="336"/>
      <c r="I7" s="336"/>
    </row>
    <row r="8" spans="1:10" ht="20.25" customHeight="1">
      <c r="B8" s="183"/>
      <c r="C8" s="336" t="s">
        <v>44</v>
      </c>
      <c r="D8" s="336"/>
      <c r="E8" s="336"/>
      <c r="F8" s="291"/>
      <c r="G8" s="300"/>
      <c r="H8" s="291" t="s">
        <v>44</v>
      </c>
      <c r="I8" s="291"/>
    </row>
    <row r="9" spans="1:10" ht="20.25" customHeight="1">
      <c r="A9" s="181"/>
      <c r="B9" s="181"/>
      <c r="C9" s="184">
        <v>2020</v>
      </c>
      <c r="D9" s="184"/>
      <c r="E9" s="184">
        <v>2019</v>
      </c>
      <c r="F9" s="184"/>
      <c r="G9" s="184">
        <v>2020</v>
      </c>
      <c r="H9" s="184"/>
      <c r="I9" s="184">
        <v>2019</v>
      </c>
    </row>
    <row r="10" spans="1:10" ht="20.25" customHeight="1">
      <c r="A10" s="185" t="s">
        <v>30</v>
      </c>
      <c r="C10" s="187"/>
      <c r="D10" s="187"/>
      <c r="E10" s="187"/>
      <c r="F10" s="187"/>
      <c r="G10" s="187"/>
      <c r="H10" s="187"/>
      <c r="I10" s="187"/>
    </row>
    <row r="11" spans="1:10" ht="20.25" customHeight="1">
      <c r="A11" s="182" t="s">
        <v>76</v>
      </c>
      <c r="C11" s="188">
        <v>299437</v>
      </c>
      <c r="D11" s="189"/>
      <c r="E11" s="188">
        <v>266013</v>
      </c>
      <c r="F11" s="189"/>
      <c r="G11" s="188">
        <v>359446</v>
      </c>
      <c r="I11" s="188">
        <v>316748</v>
      </c>
    </row>
    <row r="12" spans="1:10" ht="20.25" customHeight="1">
      <c r="A12" s="181" t="s">
        <v>32</v>
      </c>
      <c r="C12" s="188"/>
      <c r="D12" s="189"/>
      <c r="E12" s="188"/>
      <c r="F12" s="189"/>
    </row>
    <row r="13" spans="1:10" ht="20.25" customHeight="1">
      <c r="A13" s="190" t="s">
        <v>216</v>
      </c>
      <c r="B13" s="190"/>
      <c r="C13" s="188">
        <v>129410</v>
      </c>
      <c r="D13" s="189"/>
      <c r="E13" s="188">
        <v>112479</v>
      </c>
      <c r="F13" s="189"/>
      <c r="G13" s="188">
        <v>106775</v>
      </c>
      <c r="I13" s="188">
        <v>97776</v>
      </c>
    </row>
    <row r="14" spans="1:10" ht="20.25" customHeight="1">
      <c r="A14" s="190" t="s">
        <v>206</v>
      </c>
      <c r="B14" s="190"/>
      <c r="C14" s="188">
        <v>6427</v>
      </c>
      <c r="D14" s="189"/>
      <c r="E14" s="188">
        <v>7411</v>
      </c>
      <c r="F14" s="189"/>
      <c r="G14" s="188">
        <v>4746</v>
      </c>
      <c r="I14" s="188">
        <v>5321</v>
      </c>
    </row>
    <row r="15" spans="1:10" ht="20.25" customHeight="1">
      <c r="A15" s="190" t="s">
        <v>265</v>
      </c>
      <c r="B15" s="190"/>
      <c r="C15" s="188">
        <v>-111</v>
      </c>
      <c r="D15" s="189"/>
      <c r="E15" s="188">
        <v>-144</v>
      </c>
      <c r="F15" s="189"/>
      <c r="G15" s="188">
        <v>-111</v>
      </c>
      <c r="H15" s="189"/>
      <c r="I15" s="188">
        <v>-144</v>
      </c>
    </row>
    <row r="16" spans="1:10" ht="20.25" customHeight="1">
      <c r="A16" s="190" t="s">
        <v>207</v>
      </c>
      <c r="B16" s="190"/>
      <c r="C16" s="188">
        <v>450</v>
      </c>
      <c r="D16" s="189"/>
      <c r="E16" s="188">
        <v>-3368</v>
      </c>
      <c r="F16" s="189"/>
      <c r="G16" s="188">
        <v>17</v>
      </c>
      <c r="H16" s="189"/>
      <c r="I16" s="188">
        <v>-4792</v>
      </c>
    </row>
    <row r="17" spans="1:9" ht="20.25" customHeight="1">
      <c r="A17" s="190" t="s">
        <v>260</v>
      </c>
      <c r="B17" s="190"/>
      <c r="C17" s="188">
        <v>5300</v>
      </c>
      <c r="D17" s="189"/>
      <c r="E17" s="188">
        <v>-148</v>
      </c>
      <c r="F17" s="189"/>
      <c r="G17" s="188">
        <v>1845</v>
      </c>
      <c r="H17" s="189"/>
      <c r="I17" s="188">
        <v>-35</v>
      </c>
    </row>
    <row r="18" spans="1:9" ht="20.25" customHeight="1">
      <c r="A18" s="190" t="s">
        <v>258</v>
      </c>
      <c r="B18" s="190"/>
      <c r="C18" s="188">
        <v>-4344</v>
      </c>
      <c r="D18" s="189"/>
      <c r="E18" s="191" t="s">
        <v>102</v>
      </c>
      <c r="F18" s="189"/>
      <c r="G18" s="191">
        <v>0</v>
      </c>
      <c r="I18" s="191" t="s">
        <v>102</v>
      </c>
    </row>
    <row r="19" spans="1:9" ht="20.25" customHeight="1">
      <c r="A19" s="190" t="s">
        <v>273</v>
      </c>
      <c r="B19" s="190"/>
      <c r="C19" s="188">
        <v>8392</v>
      </c>
      <c r="D19" s="189"/>
      <c r="E19" s="188">
        <v>335</v>
      </c>
      <c r="F19" s="189"/>
      <c r="G19" s="188">
        <v>133</v>
      </c>
      <c r="I19" s="188">
        <v>290</v>
      </c>
    </row>
    <row r="20" spans="1:9" ht="20.25" customHeight="1">
      <c r="A20" s="190" t="s">
        <v>235</v>
      </c>
      <c r="B20" s="190"/>
      <c r="C20" s="188">
        <v>277</v>
      </c>
      <c r="D20" s="189"/>
      <c r="E20" s="191" t="s">
        <v>102</v>
      </c>
      <c r="F20" s="189"/>
      <c r="G20" s="191" t="s">
        <v>102</v>
      </c>
      <c r="I20" s="191" t="s">
        <v>102</v>
      </c>
    </row>
    <row r="21" spans="1:9" ht="20.25" customHeight="1">
      <c r="A21" s="190" t="s">
        <v>268</v>
      </c>
      <c r="B21" s="190"/>
      <c r="C21" s="188">
        <v>2582</v>
      </c>
      <c r="D21" s="189"/>
      <c r="E21" s="188">
        <v>4285</v>
      </c>
      <c r="F21" s="189"/>
      <c r="G21" s="188">
        <v>2588</v>
      </c>
      <c r="I21" s="188">
        <v>4407</v>
      </c>
    </row>
    <row r="22" spans="1:9" ht="20.25" customHeight="1">
      <c r="A22" s="190" t="s">
        <v>208</v>
      </c>
      <c r="B22" s="190"/>
      <c r="C22" s="188">
        <v>-654</v>
      </c>
      <c r="D22" s="189"/>
      <c r="E22" s="188">
        <v>-881</v>
      </c>
      <c r="F22" s="189"/>
      <c r="G22" s="188">
        <v>-654</v>
      </c>
      <c r="I22" s="188">
        <v>-881</v>
      </c>
    </row>
    <row r="23" spans="1:9" ht="20.25" customHeight="1">
      <c r="A23" s="190" t="s">
        <v>245</v>
      </c>
      <c r="B23" s="190"/>
      <c r="C23" s="191" t="s">
        <v>102</v>
      </c>
      <c r="D23" s="189"/>
      <c r="E23" s="188">
        <v>-71</v>
      </c>
      <c r="F23" s="189"/>
      <c r="G23" s="191" t="s">
        <v>102</v>
      </c>
      <c r="I23" s="191" t="s">
        <v>102</v>
      </c>
    </row>
    <row r="24" spans="1:9" ht="20.25" customHeight="1">
      <c r="A24" s="190" t="s">
        <v>259</v>
      </c>
      <c r="B24" s="190"/>
      <c r="C24" s="188">
        <v>-646</v>
      </c>
      <c r="D24" s="189"/>
      <c r="E24" s="191" t="s">
        <v>102</v>
      </c>
      <c r="F24" s="189"/>
      <c r="G24" s="188">
        <v>-576</v>
      </c>
      <c r="I24" s="191" t="s">
        <v>102</v>
      </c>
    </row>
    <row r="25" spans="1:9" ht="20.25" customHeight="1">
      <c r="A25" s="190" t="s">
        <v>187</v>
      </c>
      <c r="B25" s="190"/>
      <c r="C25" s="320" t="s">
        <v>102</v>
      </c>
      <c r="D25" s="189"/>
      <c r="E25" s="188">
        <v>1679</v>
      </c>
      <c r="F25" s="189"/>
      <c r="G25" s="191" t="s">
        <v>102</v>
      </c>
      <c r="I25" s="188">
        <v>1679</v>
      </c>
    </row>
    <row r="26" spans="1:9" ht="20.25" customHeight="1">
      <c r="A26" s="190" t="s">
        <v>217</v>
      </c>
      <c r="B26" s="190"/>
      <c r="C26" s="188">
        <v>3369</v>
      </c>
      <c r="D26" s="189"/>
      <c r="E26" s="188">
        <v>4584</v>
      </c>
      <c r="F26" s="189"/>
      <c r="G26" s="188">
        <v>3291</v>
      </c>
      <c r="I26" s="188">
        <v>4438</v>
      </c>
    </row>
    <row r="27" spans="1:9" ht="20.25" customHeight="1">
      <c r="A27" s="190" t="s">
        <v>86</v>
      </c>
      <c r="B27" s="190"/>
      <c r="C27" s="188">
        <v>-198</v>
      </c>
      <c r="D27" s="189"/>
      <c r="E27" s="188">
        <v>-287</v>
      </c>
      <c r="F27" s="189"/>
      <c r="G27" s="188">
        <v>-174</v>
      </c>
      <c r="I27" s="188">
        <v>-221</v>
      </c>
    </row>
    <row r="28" spans="1:9" ht="20.25" customHeight="1">
      <c r="A28" s="190" t="s">
        <v>16</v>
      </c>
      <c r="B28" s="190"/>
      <c r="C28" s="192">
        <v>14026</v>
      </c>
      <c r="D28" s="193"/>
      <c r="E28" s="192">
        <v>20433</v>
      </c>
      <c r="F28" s="193"/>
      <c r="G28" s="192">
        <v>12944</v>
      </c>
      <c r="H28" s="193"/>
      <c r="I28" s="192">
        <v>18268</v>
      </c>
    </row>
    <row r="29" spans="1:9" ht="20.25" customHeight="1">
      <c r="A29" s="181" t="s">
        <v>277</v>
      </c>
      <c r="B29" s="190"/>
      <c r="C29" s="194">
        <f>SUM(C11:C28)</f>
        <v>463717</v>
      </c>
      <c r="D29" s="193"/>
      <c r="E29" s="194">
        <f>SUM(E11:E28)</f>
        <v>412320</v>
      </c>
      <c r="F29" s="193"/>
      <c r="G29" s="194">
        <f>SUM(G11:G28)</f>
        <v>490270</v>
      </c>
      <c r="H29" s="193"/>
      <c r="I29" s="194">
        <f>SUM(I11:I28)</f>
        <v>442854</v>
      </c>
    </row>
    <row r="30" spans="1:9" ht="20.25" customHeight="1">
      <c r="A30" s="181" t="s">
        <v>155</v>
      </c>
      <c r="C30" s="189"/>
      <c r="D30" s="189"/>
      <c r="E30" s="189"/>
      <c r="F30" s="189"/>
    </row>
    <row r="31" spans="1:9" ht="20.25" customHeight="1">
      <c r="A31" s="190" t="s">
        <v>69</v>
      </c>
      <c r="C31" s="188">
        <v>413512</v>
      </c>
      <c r="E31" s="188">
        <v>121297</v>
      </c>
      <c r="F31" s="189"/>
      <c r="G31" s="188">
        <v>470701</v>
      </c>
      <c r="I31" s="188">
        <v>65026</v>
      </c>
    </row>
    <row r="32" spans="1:9" ht="20.25" customHeight="1">
      <c r="A32" s="190" t="s">
        <v>12</v>
      </c>
      <c r="C32" s="188">
        <v>25993</v>
      </c>
      <c r="D32" s="189"/>
      <c r="E32" s="188">
        <v>-34317</v>
      </c>
      <c r="F32" s="189"/>
      <c r="G32" s="188">
        <v>2474</v>
      </c>
      <c r="I32" s="188">
        <v>-32913</v>
      </c>
    </row>
    <row r="33" spans="1:9" ht="20.25" customHeight="1">
      <c r="A33" s="190" t="s">
        <v>0</v>
      </c>
      <c r="C33" s="188">
        <v>28880</v>
      </c>
      <c r="D33" s="189"/>
      <c r="E33" s="188">
        <v>-102346</v>
      </c>
      <c r="F33" s="189"/>
      <c r="G33" s="188">
        <v>29176</v>
      </c>
      <c r="I33" s="188">
        <v>-98790</v>
      </c>
    </row>
    <row r="34" spans="1:9" ht="20.25" customHeight="1">
      <c r="A34" s="190" t="s">
        <v>8</v>
      </c>
      <c r="C34" s="188">
        <v>7856</v>
      </c>
      <c r="D34" s="189"/>
      <c r="E34" s="188">
        <v>-10711</v>
      </c>
      <c r="F34" s="189"/>
      <c r="G34" s="188">
        <v>5470</v>
      </c>
      <c r="I34" s="188">
        <v>-11010</v>
      </c>
    </row>
    <row r="35" spans="1:9" ht="20.25" customHeight="1">
      <c r="A35" s="181" t="s">
        <v>243</v>
      </c>
      <c r="C35" s="188"/>
      <c r="D35" s="189"/>
      <c r="E35" s="188"/>
      <c r="F35" s="189"/>
    </row>
    <row r="36" spans="1:9" ht="20.25" customHeight="1">
      <c r="A36" s="190" t="s">
        <v>68</v>
      </c>
      <c r="C36" s="188">
        <v>34635</v>
      </c>
      <c r="D36" s="189"/>
      <c r="E36" s="188">
        <v>-109325</v>
      </c>
      <c r="F36" s="189"/>
      <c r="G36" s="194">
        <v>62134</v>
      </c>
      <c r="H36" s="194"/>
      <c r="I36" s="194">
        <v>-95146</v>
      </c>
    </row>
    <row r="37" spans="1:9" ht="20.25" customHeight="1">
      <c r="A37" s="190" t="s">
        <v>2</v>
      </c>
      <c r="C37" s="188">
        <v>-14152</v>
      </c>
      <c r="D37" s="189"/>
      <c r="E37" s="188">
        <v>14536</v>
      </c>
      <c r="F37" s="189"/>
      <c r="G37" s="194">
        <v>-13829</v>
      </c>
      <c r="H37" s="194"/>
      <c r="I37" s="194">
        <v>9852</v>
      </c>
    </row>
    <row r="38" spans="1:9" ht="20.25" customHeight="1">
      <c r="A38" s="190" t="s">
        <v>191</v>
      </c>
      <c r="C38" s="188">
        <v>157</v>
      </c>
      <c r="D38" s="189"/>
      <c r="E38" s="191" t="s">
        <v>102</v>
      </c>
      <c r="F38" s="189"/>
      <c r="G38" s="191" t="s">
        <v>102</v>
      </c>
      <c r="H38" s="194"/>
      <c r="I38" s="191" t="s">
        <v>102</v>
      </c>
    </row>
    <row r="39" spans="1:9" ht="20.25" customHeight="1">
      <c r="A39" s="190" t="s">
        <v>218</v>
      </c>
      <c r="C39" s="195">
        <v>-354</v>
      </c>
      <c r="E39" s="192">
        <v>-390</v>
      </c>
      <c r="F39" s="189"/>
      <c r="G39" s="195" t="s">
        <v>102</v>
      </c>
      <c r="I39" s="192">
        <v>-390</v>
      </c>
    </row>
    <row r="40" spans="1:9" ht="20.25" customHeight="1">
      <c r="A40" s="190" t="s">
        <v>244</v>
      </c>
      <c r="C40" s="188">
        <f>SUM(C29,C31:C39)</f>
        <v>960244</v>
      </c>
      <c r="E40" s="188">
        <f>SUM(E29,E31:E39)</f>
        <v>291064</v>
      </c>
      <c r="F40" s="189"/>
      <c r="G40" s="188">
        <f>SUM(G29,G31:G39)</f>
        <v>1046396</v>
      </c>
      <c r="I40" s="188">
        <f>SUM(I29,I31:I39)</f>
        <v>279483</v>
      </c>
    </row>
    <row r="41" spans="1:9" ht="20.25" customHeight="1">
      <c r="A41" s="181" t="s">
        <v>156</v>
      </c>
      <c r="C41" s="188">
        <v>-33305</v>
      </c>
      <c r="D41" s="189"/>
      <c r="E41" s="188">
        <v>-46796</v>
      </c>
      <c r="F41" s="189"/>
      <c r="G41" s="188">
        <v>-31076</v>
      </c>
      <c r="I41" s="188">
        <v>-47505</v>
      </c>
    </row>
    <row r="42" spans="1:9" s="198" customFormat="1" ht="20.25" customHeight="1">
      <c r="A42" s="196" t="s">
        <v>91</v>
      </c>
      <c r="B42" s="183"/>
      <c r="C42" s="197">
        <f>SUM(C40:C41)</f>
        <v>926939</v>
      </c>
      <c r="D42" s="188"/>
      <c r="E42" s="197">
        <f>SUM(E40:E41)</f>
        <v>244268</v>
      </c>
      <c r="F42" s="188"/>
      <c r="G42" s="197">
        <f>SUM(G40:G41)</f>
        <v>1015320</v>
      </c>
      <c r="H42" s="188"/>
      <c r="I42" s="197">
        <f>SUM(I40:I41)</f>
        <v>231978</v>
      </c>
    </row>
    <row r="43" spans="1:9" s="198" customFormat="1" ht="20.25" customHeight="1">
      <c r="A43" s="196"/>
      <c r="B43" s="183"/>
      <c r="C43" s="194"/>
      <c r="D43" s="188"/>
      <c r="E43" s="194"/>
      <c r="F43" s="188"/>
      <c r="G43" s="194"/>
      <c r="H43" s="188"/>
      <c r="I43" s="194"/>
    </row>
    <row r="44" spans="1:9" s="198" customFormat="1" ht="20.25" customHeight="1">
      <c r="A44" s="196"/>
      <c r="B44" s="183"/>
      <c r="C44" s="194"/>
      <c r="D44" s="188"/>
      <c r="E44" s="194"/>
      <c r="F44" s="188"/>
      <c r="G44" s="194"/>
      <c r="H44" s="188"/>
      <c r="I44" s="194"/>
    </row>
    <row r="45" spans="1:9" s="198" customFormat="1" ht="20.25" customHeight="1">
      <c r="A45" s="196"/>
      <c r="B45" s="183"/>
      <c r="C45" s="194"/>
      <c r="D45" s="188"/>
      <c r="E45" s="194"/>
      <c r="F45" s="188"/>
      <c r="G45" s="194"/>
      <c r="H45" s="188"/>
      <c r="I45" s="194"/>
    </row>
    <row r="46" spans="1:9" s="198" customFormat="1" ht="20.25" customHeight="1">
      <c r="A46" s="196"/>
      <c r="B46" s="183"/>
      <c r="C46" s="194"/>
      <c r="D46" s="188"/>
      <c r="E46" s="194"/>
      <c r="F46" s="188"/>
      <c r="G46" s="194"/>
      <c r="H46" s="188"/>
      <c r="I46" s="194"/>
    </row>
    <row r="47" spans="1:9" s="198" customFormat="1" ht="20.25" customHeight="1">
      <c r="A47" s="196"/>
      <c r="B47" s="183"/>
      <c r="C47" s="194"/>
      <c r="D47" s="188"/>
      <c r="E47" s="194"/>
      <c r="F47" s="188"/>
      <c r="G47" s="194"/>
      <c r="H47" s="188"/>
      <c r="I47" s="194"/>
    </row>
    <row r="48" spans="1:9" s="198" customFormat="1" ht="20.25" customHeight="1">
      <c r="A48" s="196"/>
      <c r="B48" s="183"/>
      <c r="C48" s="194"/>
      <c r="D48" s="188"/>
      <c r="E48" s="194"/>
      <c r="F48" s="188"/>
      <c r="G48" s="194"/>
      <c r="H48" s="188"/>
      <c r="I48" s="194"/>
    </row>
    <row r="49" spans="1:9" s="198" customFormat="1" ht="20.25" customHeight="1">
      <c r="A49" s="196"/>
      <c r="B49" s="183"/>
      <c r="C49" s="194"/>
      <c r="D49" s="188"/>
      <c r="E49" s="194"/>
      <c r="F49" s="188"/>
      <c r="G49" s="194"/>
      <c r="H49" s="188"/>
      <c r="I49" s="194"/>
    </row>
    <row r="50" spans="1:9" s="198" customFormat="1" ht="20.25" customHeight="1">
      <c r="A50" s="196"/>
      <c r="B50" s="183"/>
      <c r="C50" s="194"/>
      <c r="D50" s="188"/>
      <c r="E50" s="194"/>
      <c r="F50" s="188"/>
      <c r="G50" s="194"/>
      <c r="H50" s="188"/>
      <c r="I50" s="194"/>
    </row>
    <row r="51" spans="1:9" s="198" customFormat="1" ht="20.25" customHeight="1">
      <c r="A51" s="196"/>
      <c r="B51" s="183"/>
      <c r="C51" s="194"/>
      <c r="D51" s="188"/>
      <c r="E51" s="194"/>
      <c r="F51" s="188"/>
      <c r="G51" s="194"/>
      <c r="H51" s="188"/>
      <c r="I51" s="194"/>
    </row>
    <row r="52" spans="1:9" s="198" customFormat="1" ht="20.25" customHeight="1">
      <c r="A52" s="196"/>
      <c r="B52" s="183"/>
      <c r="C52" s="194"/>
      <c r="D52" s="188"/>
      <c r="E52" s="194"/>
      <c r="F52" s="188"/>
      <c r="G52" s="194"/>
      <c r="H52" s="188"/>
      <c r="I52" s="194"/>
    </row>
    <row r="53" spans="1:9" s="198" customFormat="1" ht="20.25" customHeight="1">
      <c r="A53" s="336" t="s">
        <v>165</v>
      </c>
      <c r="B53" s="336"/>
      <c r="C53" s="336"/>
      <c r="D53" s="336"/>
      <c r="E53" s="336"/>
      <c r="F53" s="336"/>
      <c r="G53" s="336"/>
      <c r="H53" s="336"/>
      <c r="I53" s="336"/>
    </row>
    <row r="54" spans="1:9" s="199" customFormat="1" ht="20.25" customHeight="1">
      <c r="A54" s="339" t="s">
        <v>152</v>
      </c>
      <c r="B54" s="339"/>
      <c r="C54" s="339"/>
      <c r="D54" s="339"/>
      <c r="E54" s="339"/>
      <c r="F54" s="339"/>
      <c r="G54" s="339"/>
      <c r="H54" s="339"/>
      <c r="I54" s="339"/>
    </row>
    <row r="55" spans="1:9" s="199" customFormat="1" ht="20.25" customHeight="1">
      <c r="A55" s="327" t="s">
        <v>253</v>
      </c>
      <c r="B55" s="327"/>
      <c r="C55" s="327"/>
      <c r="D55" s="327"/>
      <c r="E55" s="327"/>
      <c r="F55" s="327"/>
      <c r="G55" s="327"/>
      <c r="H55" s="327"/>
      <c r="I55" s="327"/>
    </row>
    <row r="56" spans="1:9" ht="20.25" customHeight="1">
      <c r="A56" s="337" t="s">
        <v>172</v>
      </c>
      <c r="B56" s="337"/>
      <c r="C56" s="337"/>
      <c r="D56" s="337"/>
      <c r="E56" s="337"/>
      <c r="F56" s="337"/>
      <c r="G56" s="337"/>
      <c r="H56" s="337"/>
      <c r="I56" s="337"/>
    </row>
    <row r="57" spans="1:9" s="199" customFormat="1" ht="20.25" customHeight="1">
      <c r="A57" s="340" t="s">
        <v>29</v>
      </c>
      <c r="B57" s="340"/>
      <c r="C57" s="340"/>
      <c r="D57" s="340"/>
      <c r="E57" s="340"/>
      <c r="F57" s="340"/>
      <c r="G57" s="340"/>
      <c r="H57" s="340"/>
      <c r="I57" s="340"/>
    </row>
    <row r="58" spans="1:9" ht="5.95" customHeight="1">
      <c r="A58" s="181"/>
      <c r="B58" s="181"/>
      <c r="D58" s="181"/>
      <c r="F58" s="181"/>
      <c r="G58" s="181"/>
      <c r="H58" s="181"/>
      <c r="I58" s="181"/>
    </row>
    <row r="59" spans="1:9" ht="20.25" customHeight="1">
      <c r="B59" s="291" t="s">
        <v>46</v>
      </c>
      <c r="C59" s="336" t="s">
        <v>42</v>
      </c>
      <c r="D59" s="336"/>
      <c r="E59" s="336"/>
      <c r="F59" s="336"/>
      <c r="G59" s="336" t="s">
        <v>43</v>
      </c>
      <c r="H59" s="336"/>
      <c r="I59" s="336"/>
    </row>
    <row r="60" spans="1:9" ht="20.25" customHeight="1">
      <c r="B60" s="183"/>
      <c r="C60" s="336" t="s">
        <v>44</v>
      </c>
      <c r="D60" s="336"/>
      <c r="E60" s="336"/>
      <c r="F60" s="336"/>
      <c r="G60" s="300"/>
      <c r="H60" s="291" t="s">
        <v>44</v>
      </c>
      <c r="I60" s="291"/>
    </row>
    <row r="61" spans="1:9" ht="20.25" customHeight="1">
      <c r="A61" s="181"/>
      <c r="B61" s="181"/>
      <c r="C61" s="184">
        <v>2020</v>
      </c>
      <c r="D61" s="184"/>
      <c r="E61" s="184">
        <v>2019</v>
      </c>
      <c r="F61" s="184"/>
      <c r="G61" s="184">
        <v>2020</v>
      </c>
      <c r="H61" s="184"/>
      <c r="I61" s="184">
        <v>2019</v>
      </c>
    </row>
    <row r="62" spans="1:9" ht="20.25" customHeight="1">
      <c r="A62" s="185" t="s">
        <v>33</v>
      </c>
      <c r="C62" s="188"/>
      <c r="E62" s="188"/>
    </row>
    <row r="63" spans="1:9" ht="20.25" customHeight="1">
      <c r="A63" s="190" t="s">
        <v>231</v>
      </c>
      <c r="C63" s="181">
        <v>-7993</v>
      </c>
      <c r="D63" s="181"/>
      <c r="E63" s="181">
        <v>-15518</v>
      </c>
      <c r="F63" s="181"/>
      <c r="G63" s="181">
        <v>-7681</v>
      </c>
      <c r="H63" s="181"/>
      <c r="I63" s="181">
        <v>-6667</v>
      </c>
    </row>
    <row r="64" spans="1:9" ht="20.25" customHeight="1">
      <c r="A64" s="190" t="s">
        <v>219</v>
      </c>
      <c r="B64" s="186" t="s">
        <v>193</v>
      </c>
      <c r="C64" s="181">
        <v>-88146</v>
      </c>
      <c r="D64" s="181"/>
      <c r="E64" s="181">
        <v>-77518</v>
      </c>
      <c r="F64" s="200"/>
      <c r="G64" s="181">
        <v>-80388</v>
      </c>
      <c r="H64" s="200"/>
      <c r="I64" s="181">
        <v>-51261</v>
      </c>
    </row>
    <row r="65" spans="1:9" ht="20.25" customHeight="1">
      <c r="A65" s="190" t="s">
        <v>100</v>
      </c>
      <c r="C65" s="181">
        <v>4782</v>
      </c>
      <c r="D65" s="181"/>
      <c r="E65" s="181">
        <v>205</v>
      </c>
      <c r="F65" s="181"/>
      <c r="G65" s="191">
        <v>13</v>
      </c>
      <c r="H65" s="181"/>
      <c r="I65" s="191" t="s">
        <v>102</v>
      </c>
    </row>
    <row r="66" spans="1:9" ht="20.25" customHeight="1">
      <c r="A66" s="190" t="s">
        <v>188</v>
      </c>
      <c r="C66" s="191">
        <v>0</v>
      </c>
      <c r="D66" s="181"/>
      <c r="E66" s="181">
        <v>28152</v>
      </c>
      <c r="F66" s="181"/>
      <c r="G66" s="191" t="s">
        <v>102</v>
      </c>
      <c r="H66" s="181"/>
      <c r="I66" s="181">
        <v>28321</v>
      </c>
    </row>
    <row r="67" spans="1:9" ht="20.25" customHeight="1">
      <c r="A67" s="190" t="s">
        <v>269</v>
      </c>
      <c r="C67" s="191">
        <v>0</v>
      </c>
      <c r="D67" s="181"/>
      <c r="E67" s="181">
        <v>-369635</v>
      </c>
      <c r="F67" s="181"/>
      <c r="G67" s="320" t="s">
        <v>102</v>
      </c>
      <c r="H67" s="181"/>
      <c r="I67" s="181">
        <v>-369635</v>
      </c>
    </row>
    <row r="68" spans="1:9" ht="20.25" customHeight="1">
      <c r="A68" s="190" t="s">
        <v>246</v>
      </c>
      <c r="C68" s="191">
        <v>0</v>
      </c>
      <c r="D68" s="181"/>
      <c r="E68" s="181">
        <v>367000</v>
      </c>
      <c r="F68" s="181"/>
      <c r="G68" s="320" t="s">
        <v>102</v>
      </c>
      <c r="H68" s="181"/>
      <c r="I68" s="181">
        <v>367000</v>
      </c>
    </row>
    <row r="69" spans="1:9" ht="20.25" customHeight="1">
      <c r="A69" s="190" t="s">
        <v>270</v>
      </c>
      <c r="C69" s="191">
        <v>-750000</v>
      </c>
      <c r="D69" s="181"/>
      <c r="E69" s="191" t="s">
        <v>102</v>
      </c>
      <c r="F69" s="181"/>
      <c r="G69" s="191">
        <v>-750000</v>
      </c>
      <c r="H69" s="181"/>
      <c r="I69" s="191" t="s">
        <v>102</v>
      </c>
    </row>
    <row r="70" spans="1:9" ht="20.25" customHeight="1">
      <c r="A70" s="190" t="s">
        <v>209</v>
      </c>
      <c r="C70" s="191">
        <v>505000</v>
      </c>
      <c r="D70" s="181"/>
      <c r="E70" s="191" t="s">
        <v>102</v>
      </c>
      <c r="F70" s="181"/>
      <c r="G70" s="191">
        <v>505000</v>
      </c>
      <c r="H70" s="181"/>
      <c r="I70" s="191" t="s">
        <v>102</v>
      </c>
    </row>
    <row r="71" spans="1:9" ht="20.25" customHeight="1">
      <c r="A71" s="190" t="s">
        <v>220</v>
      </c>
      <c r="C71" s="191">
        <v>0</v>
      </c>
      <c r="D71" s="181"/>
      <c r="E71" s="191" t="s">
        <v>102</v>
      </c>
      <c r="F71" s="181"/>
      <c r="G71" s="191">
        <v>-99500</v>
      </c>
      <c r="H71" s="181"/>
      <c r="I71" s="181">
        <v>-5160</v>
      </c>
    </row>
    <row r="72" spans="1:9" ht="20.25" customHeight="1">
      <c r="A72" s="190" t="s">
        <v>210</v>
      </c>
      <c r="C72" s="191">
        <v>0</v>
      </c>
      <c r="D72" s="181"/>
      <c r="E72" s="191" t="s">
        <v>102</v>
      </c>
      <c r="F72" s="181"/>
      <c r="G72" s="320" t="s">
        <v>102</v>
      </c>
      <c r="H72" s="181"/>
      <c r="I72" s="181">
        <v>241</v>
      </c>
    </row>
    <row r="73" spans="1:9" ht="20.25" customHeight="1">
      <c r="A73" s="190" t="s">
        <v>11</v>
      </c>
      <c r="C73" s="181">
        <v>198</v>
      </c>
      <c r="D73" s="181"/>
      <c r="E73" s="181">
        <v>288</v>
      </c>
      <c r="F73" s="181"/>
      <c r="G73" s="181">
        <v>174</v>
      </c>
      <c r="H73" s="181"/>
      <c r="I73" s="181">
        <v>221</v>
      </c>
    </row>
    <row r="74" spans="1:9" s="198" customFormat="1" ht="20.25" customHeight="1">
      <c r="A74" s="196" t="s">
        <v>101</v>
      </c>
      <c r="B74" s="183"/>
      <c r="C74" s="201">
        <f>SUM(C63:C73)</f>
        <v>-336159</v>
      </c>
      <c r="D74" s="181"/>
      <c r="E74" s="201">
        <f>SUM(E63:E73)</f>
        <v>-67026</v>
      </c>
      <c r="F74" s="181"/>
      <c r="G74" s="201">
        <f>SUM(G63:G73)</f>
        <v>-432382</v>
      </c>
      <c r="H74" s="181"/>
      <c r="I74" s="201">
        <f>SUM(I63:I73)</f>
        <v>-36940</v>
      </c>
    </row>
    <row r="75" spans="1:9" ht="20.25" customHeight="1">
      <c r="A75" s="185"/>
      <c r="C75" s="200"/>
      <c r="D75" s="181"/>
      <c r="E75" s="200"/>
      <c r="F75" s="181"/>
      <c r="G75" s="200"/>
      <c r="H75" s="181"/>
      <c r="I75" s="200"/>
    </row>
    <row r="76" spans="1:9" ht="20.25" customHeight="1">
      <c r="A76" s="185" t="s">
        <v>34</v>
      </c>
      <c r="D76" s="181"/>
      <c r="F76" s="181"/>
      <c r="G76" s="181"/>
      <c r="H76" s="181"/>
      <c r="I76" s="181"/>
    </row>
    <row r="77" spans="1:9" ht="20.25" customHeight="1">
      <c r="A77" s="190" t="s">
        <v>221</v>
      </c>
      <c r="D77" s="181"/>
      <c r="F77" s="181"/>
      <c r="G77" s="181"/>
      <c r="H77" s="181"/>
      <c r="I77" s="181"/>
    </row>
    <row r="78" spans="1:9" ht="20.25" customHeight="1">
      <c r="A78" s="292" t="s">
        <v>222</v>
      </c>
      <c r="B78" s="186" t="s">
        <v>107</v>
      </c>
      <c r="C78" s="181">
        <v>-2722491</v>
      </c>
      <c r="D78" s="181"/>
      <c r="E78" s="181">
        <v>-2520515</v>
      </c>
      <c r="F78" s="181"/>
      <c r="G78" s="181">
        <v>-2717491</v>
      </c>
      <c r="H78" s="181"/>
      <c r="I78" s="181">
        <v>-2520015</v>
      </c>
    </row>
    <row r="79" spans="1:9" ht="20.25" customHeight="1">
      <c r="A79" s="190" t="s">
        <v>189</v>
      </c>
      <c r="B79" s="186" t="s">
        <v>107</v>
      </c>
      <c r="C79" s="181">
        <v>2579796</v>
      </c>
      <c r="D79" s="181"/>
      <c r="E79" s="181">
        <v>2728006</v>
      </c>
      <c r="F79" s="181"/>
      <c r="G79" s="181">
        <v>2570545</v>
      </c>
      <c r="H79" s="181"/>
      <c r="I79" s="181">
        <v>2721506</v>
      </c>
    </row>
    <row r="80" spans="1:9" ht="20.25" customHeight="1">
      <c r="A80" s="190" t="s">
        <v>234</v>
      </c>
      <c r="B80" s="186" t="s">
        <v>107</v>
      </c>
      <c r="C80" s="181">
        <v>-10000</v>
      </c>
      <c r="D80" s="181"/>
      <c r="E80" s="191" t="s">
        <v>102</v>
      </c>
      <c r="F80" s="181"/>
      <c r="G80" s="191" t="s">
        <v>102</v>
      </c>
      <c r="H80" s="181"/>
      <c r="I80" s="191" t="s">
        <v>102</v>
      </c>
    </row>
    <row r="81" spans="1:9" ht="20.25" customHeight="1">
      <c r="A81" s="190" t="s">
        <v>223</v>
      </c>
      <c r="B81" s="186" t="s">
        <v>107</v>
      </c>
      <c r="C81" s="191" t="s">
        <v>102</v>
      </c>
      <c r="D81" s="181"/>
      <c r="E81" s="181">
        <v>10000</v>
      </c>
      <c r="F81" s="181"/>
      <c r="G81" s="191" t="s">
        <v>102</v>
      </c>
      <c r="H81" s="181"/>
      <c r="I81" s="191" t="s">
        <v>102</v>
      </c>
    </row>
    <row r="82" spans="1:9" ht="20.25" customHeight="1">
      <c r="A82" s="190" t="s">
        <v>264</v>
      </c>
      <c r="B82" s="186" t="s">
        <v>107</v>
      </c>
      <c r="C82" s="191" t="s">
        <v>102</v>
      </c>
      <c r="D82" s="181"/>
      <c r="E82" s="191">
        <v>-4320</v>
      </c>
      <c r="F82" s="181"/>
      <c r="G82" s="191" t="s">
        <v>102</v>
      </c>
      <c r="H82" s="181"/>
      <c r="I82" s="191" t="s">
        <v>102</v>
      </c>
    </row>
    <row r="83" spans="1:9" ht="20.25" customHeight="1">
      <c r="A83" s="190" t="s">
        <v>263</v>
      </c>
      <c r="B83" s="186" t="s">
        <v>107</v>
      </c>
      <c r="C83" s="191">
        <v>4750</v>
      </c>
      <c r="D83" s="181"/>
      <c r="E83" s="191" t="s">
        <v>102</v>
      </c>
      <c r="F83" s="181"/>
      <c r="G83" s="191" t="s">
        <v>102</v>
      </c>
      <c r="H83" s="181"/>
      <c r="I83" s="191" t="s">
        <v>102</v>
      </c>
    </row>
    <row r="84" spans="1:9" ht="20.25" customHeight="1">
      <c r="A84" s="190" t="s">
        <v>211</v>
      </c>
      <c r="B84" s="186" t="s">
        <v>107</v>
      </c>
      <c r="C84" s="181">
        <v>-14152</v>
      </c>
      <c r="D84" s="181"/>
      <c r="E84" s="181">
        <v>-172</v>
      </c>
      <c r="F84" s="181"/>
      <c r="G84" s="191">
        <v>-4739</v>
      </c>
      <c r="H84" s="181"/>
      <c r="I84" s="191" t="s">
        <v>102</v>
      </c>
    </row>
    <row r="85" spans="1:9" ht="20.25" customHeight="1">
      <c r="A85" s="190" t="s">
        <v>169</v>
      </c>
      <c r="B85" s="186" t="s">
        <v>194</v>
      </c>
      <c r="C85" s="181">
        <v>-358620</v>
      </c>
      <c r="D85" s="181"/>
      <c r="E85" s="181">
        <v>-383283</v>
      </c>
      <c r="F85" s="181"/>
      <c r="G85" s="181">
        <v>-358620</v>
      </c>
      <c r="H85" s="181"/>
      <c r="I85" s="181">
        <v>-383283</v>
      </c>
    </row>
    <row r="86" spans="1:9" ht="20.25" customHeight="1">
      <c r="A86" s="190" t="s">
        <v>18</v>
      </c>
      <c r="C86" s="181">
        <v>-14286</v>
      </c>
      <c r="D86" s="181"/>
      <c r="E86" s="181">
        <v>-21044</v>
      </c>
      <c r="F86" s="181"/>
      <c r="G86" s="200">
        <v>-13185</v>
      </c>
      <c r="H86" s="181"/>
      <c r="I86" s="200">
        <v>-18250</v>
      </c>
    </row>
    <row r="87" spans="1:9" s="198" customFormat="1" ht="20.25" customHeight="1">
      <c r="A87" s="196" t="s">
        <v>261</v>
      </c>
      <c r="B87" s="183"/>
      <c r="C87" s="201">
        <f>SUM(C78:C86)</f>
        <v>-535003</v>
      </c>
      <c r="D87" s="181"/>
      <c r="E87" s="201">
        <f>SUM(E78:E86)</f>
        <v>-191328</v>
      </c>
      <c r="F87" s="181"/>
      <c r="G87" s="201">
        <f>SUM(G78:G86)</f>
        <v>-523490</v>
      </c>
      <c r="H87" s="181"/>
      <c r="I87" s="201">
        <f>SUM(I78:I86)</f>
        <v>-200042</v>
      </c>
    </row>
    <row r="88" spans="1:9" ht="20.25" customHeight="1">
      <c r="A88" s="185"/>
      <c r="B88" s="183"/>
      <c r="C88" s="200"/>
      <c r="D88" s="181"/>
      <c r="E88" s="200"/>
      <c r="F88" s="181"/>
      <c r="G88" s="200"/>
      <c r="H88" s="181"/>
      <c r="I88" s="200"/>
    </row>
    <row r="89" spans="1:9" ht="20.25" customHeight="1">
      <c r="A89" s="182" t="s">
        <v>278</v>
      </c>
      <c r="C89" s="202">
        <v>689</v>
      </c>
      <c r="D89" s="200"/>
      <c r="E89" s="202">
        <v>3263</v>
      </c>
      <c r="F89" s="200"/>
      <c r="G89" s="195" t="s">
        <v>102</v>
      </c>
      <c r="H89" s="200"/>
      <c r="I89" s="195" t="s">
        <v>102</v>
      </c>
    </row>
    <row r="90" spans="1:9" s="198" customFormat="1" ht="20.25" customHeight="1">
      <c r="A90" s="185" t="s">
        <v>212</v>
      </c>
      <c r="B90" s="183"/>
      <c r="C90" s="181">
        <f>C89+C87+C74+C42</f>
        <v>56466</v>
      </c>
      <c r="D90" s="181"/>
      <c r="E90" s="181">
        <f>E89+E87+E74+E42</f>
        <v>-10823</v>
      </c>
      <c r="F90" s="181"/>
      <c r="G90" s="181">
        <f>G87+G74+G42</f>
        <v>59448</v>
      </c>
      <c r="H90" s="181"/>
      <c r="I90" s="181">
        <f>I87+I74+I42</f>
        <v>-5004</v>
      </c>
    </row>
    <row r="91" spans="1:9" ht="20.25" customHeight="1">
      <c r="A91" s="182" t="s">
        <v>66</v>
      </c>
      <c r="C91" s="202">
        <v>162298</v>
      </c>
      <c r="D91" s="181"/>
      <c r="E91" s="202">
        <v>179072</v>
      </c>
      <c r="F91" s="181"/>
      <c r="G91" s="202">
        <v>130928</v>
      </c>
      <c r="H91" s="181"/>
      <c r="I91" s="202">
        <v>138761</v>
      </c>
    </row>
    <row r="92" spans="1:9" s="198" customFormat="1" ht="20.25" customHeight="1" thickBot="1">
      <c r="A92" s="185" t="s">
        <v>256</v>
      </c>
      <c r="B92" s="183"/>
      <c r="C92" s="203">
        <f>SUM(C91,C90)</f>
        <v>218764</v>
      </c>
      <c r="D92" s="181"/>
      <c r="E92" s="203">
        <f>SUM(E91,E90)</f>
        <v>168249</v>
      </c>
      <c r="F92" s="181"/>
      <c r="G92" s="203">
        <f>SUM(G90:G91)</f>
        <v>190376</v>
      </c>
      <c r="H92" s="181"/>
      <c r="I92" s="203">
        <f>SUM(I90:I91)</f>
        <v>133757</v>
      </c>
    </row>
    <row r="93" spans="1:9" ht="19.95" customHeight="1" thickTop="1">
      <c r="A93" s="185"/>
      <c r="C93" s="140"/>
      <c r="D93" s="181"/>
      <c r="E93" s="200"/>
      <c r="F93" s="181"/>
      <c r="G93" s="200"/>
      <c r="H93" s="181"/>
      <c r="I93" s="200"/>
    </row>
    <row r="94" spans="1:9" ht="19.95" customHeight="1">
      <c r="A94" s="185"/>
      <c r="C94" s="200"/>
      <c r="D94" s="181"/>
      <c r="E94" s="200"/>
      <c r="F94" s="181"/>
      <c r="G94" s="200"/>
      <c r="H94" s="181"/>
      <c r="I94" s="200"/>
    </row>
    <row r="95" spans="1:9" ht="19.95" customHeight="1">
      <c r="A95" s="185"/>
      <c r="C95" s="200"/>
      <c r="D95" s="181"/>
      <c r="E95" s="200"/>
      <c r="F95" s="181"/>
      <c r="G95" s="200"/>
      <c r="H95" s="181"/>
      <c r="I95" s="200"/>
    </row>
    <row r="96" spans="1:9" ht="19.95" customHeight="1">
      <c r="A96" s="185"/>
      <c r="C96" s="200"/>
      <c r="D96" s="181"/>
      <c r="E96" s="200"/>
      <c r="F96" s="181"/>
      <c r="G96" s="200"/>
      <c r="H96" s="181"/>
      <c r="I96" s="200"/>
    </row>
    <row r="97" spans="1:15" ht="19.95" customHeight="1">
      <c r="A97" s="185"/>
      <c r="C97" s="200"/>
      <c r="D97" s="181"/>
      <c r="E97" s="200"/>
      <c r="F97" s="181"/>
      <c r="G97" s="200"/>
      <c r="H97" s="181"/>
      <c r="I97" s="200"/>
    </row>
    <row r="98" spans="1:15" ht="19.95" customHeight="1">
      <c r="A98" s="185"/>
      <c r="C98" s="200"/>
      <c r="D98" s="181"/>
      <c r="E98" s="200"/>
      <c r="F98" s="181"/>
      <c r="G98" s="200"/>
      <c r="H98" s="181"/>
      <c r="I98" s="200"/>
    </row>
    <row r="99" spans="1:15" ht="19.95" customHeight="1">
      <c r="A99" s="185"/>
      <c r="C99" s="200"/>
      <c r="D99" s="181"/>
      <c r="E99" s="200"/>
      <c r="F99" s="181"/>
      <c r="G99" s="200"/>
      <c r="H99" s="181"/>
      <c r="I99" s="200"/>
    </row>
    <row r="100" spans="1:15" ht="19.95" customHeight="1">
      <c r="A100" s="185"/>
      <c r="C100" s="200"/>
      <c r="D100" s="181"/>
      <c r="E100" s="200"/>
      <c r="F100" s="181"/>
      <c r="G100" s="200"/>
      <c r="H100" s="181"/>
      <c r="I100" s="200"/>
    </row>
    <row r="101" spans="1:15" ht="19.95" customHeight="1">
      <c r="A101" s="185"/>
      <c r="C101" s="200"/>
      <c r="D101" s="181"/>
      <c r="E101" s="200"/>
      <c r="F101" s="181"/>
      <c r="G101" s="200"/>
      <c r="H101" s="181"/>
      <c r="I101" s="200"/>
    </row>
    <row r="102" spans="1:15" ht="19.95" customHeight="1">
      <c r="A102" s="185"/>
      <c r="C102" s="200"/>
      <c r="D102" s="181"/>
      <c r="E102" s="200"/>
      <c r="F102" s="181"/>
      <c r="G102" s="200"/>
      <c r="H102" s="181"/>
      <c r="I102" s="200"/>
    </row>
    <row r="103" spans="1:15" ht="19.95" customHeight="1">
      <c r="A103" s="185"/>
      <c r="C103" s="200"/>
      <c r="D103" s="181"/>
      <c r="E103" s="200"/>
      <c r="F103" s="181"/>
      <c r="G103" s="200"/>
      <c r="H103" s="181"/>
      <c r="I103" s="200"/>
    </row>
    <row r="104" spans="1:15" ht="19.95" customHeight="1">
      <c r="A104" s="185"/>
      <c r="C104" s="200"/>
      <c r="D104" s="181"/>
      <c r="E104" s="200"/>
      <c r="F104" s="181"/>
      <c r="G104" s="200"/>
      <c r="H104" s="181"/>
      <c r="I104" s="200"/>
    </row>
    <row r="105" spans="1:15" ht="19.95" customHeight="1">
      <c r="A105" s="182" t="s">
        <v>35</v>
      </c>
      <c r="C105" s="200"/>
      <c r="D105" s="181"/>
      <c r="E105" s="200"/>
      <c r="F105" s="181"/>
      <c r="G105" s="200"/>
      <c r="H105" s="181"/>
      <c r="I105" s="200"/>
    </row>
    <row r="106" spans="1:15" ht="20.25" customHeight="1">
      <c r="B106" s="182"/>
      <c r="D106" s="181"/>
      <c r="F106" s="181"/>
      <c r="G106" s="181"/>
      <c r="H106" s="181"/>
      <c r="I106" s="181"/>
    </row>
    <row r="107" spans="1:15" ht="20.25" customHeight="1">
      <c r="B107" s="182"/>
      <c r="D107" s="181"/>
      <c r="F107" s="181"/>
      <c r="G107" s="181"/>
      <c r="H107" s="181"/>
      <c r="I107" s="181"/>
    </row>
    <row r="108" spans="1:15" s="188" customFormat="1" ht="20.25" customHeight="1">
      <c r="A108" s="182"/>
      <c r="B108" s="182"/>
      <c r="J108" s="181"/>
      <c r="K108" s="181"/>
      <c r="L108" s="181"/>
      <c r="M108" s="181"/>
      <c r="N108" s="181"/>
      <c r="O108" s="181"/>
    </row>
    <row r="109" spans="1:15" s="188" customFormat="1" ht="20.25" customHeight="1">
      <c r="A109" s="182"/>
      <c r="B109" s="182"/>
      <c r="J109" s="181"/>
      <c r="K109" s="181"/>
      <c r="L109" s="181"/>
      <c r="M109" s="181"/>
      <c r="N109" s="181"/>
      <c r="O109" s="181"/>
    </row>
    <row r="110" spans="1:15" s="188" customFormat="1" ht="20.25" customHeight="1">
      <c r="A110" s="182"/>
      <c r="B110" s="182"/>
      <c r="J110" s="181"/>
      <c r="K110" s="181"/>
      <c r="L110" s="181"/>
      <c r="M110" s="181"/>
      <c r="N110" s="181"/>
      <c r="O110" s="181"/>
    </row>
    <row r="111" spans="1:15" s="188" customFormat="1" ht="20.25" customHeight="1">
      <c r="A111" s="181"/>
      <c r="B111" s="186"/>
      <c r="C111" s="181"/>
      <c r="E111" s="181"/>
      <c r="J111" s="181"/>
      <c r="K111" s="181"/>
      <c r="L111" s="181"/>
      <c r="M111" s="181"/>
      <c r="N111" s="181"/>
      <c r="O111" s="181"/>
    </row>
  </sheetData>
  <mergeCells count="16">
    <mergeCell ref="C59:F59"/>
    <mergeCell ref="G59:I59"/>
    <mergeCell ref="C60:F60"/>
    <mergeCell ref="C8:E8"/>
    <mergeCell ref="A53:I53"/>
    <mergeCell ref="A54:I54"/>
    <mergeCell ref="A55:I55"/>
    <mergeCell ref="A56:I56"/>
    <mergeCell ref="A57:I57"/>
    <mergeCell ref="C7:E7"/>
    <mergeCell ref="G7:I7"/>
    <mergeCell ref="A1:I1"/>
    <mergeCell ref="A2:I2"/>
    <mergeCell ref="A5:I5"/>
    <mergeCell ref="A3:J3"/>
    <mergeCell ref="A4:J4"/>
  </mergeCells>
  <pageMargins left="0.9" right="0.3" top="0.8" bottom="0.5" header="0.6" footer="0.3"/>
  <pageSetup paperSize="9" scale="69" firstPageNumber="2" fitToHeight="0" orientation="portrait" r:id="rId1"/>
  <headerFooter alignWithMargins="0"/>
  <rowBreaks count="1" manualBreakCount="1">
    <brk id="5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58"/>
  <sheetViews>
    <sheetView zoomScale="90" zoomScaleNormal="90" zoomScaleSheetLayoutView="100" workbookViewId="0">
      <selection activeCell="A52" sqref="A52"/>
    </sheetView>
  </sheetViews>
  <sheetFormatPr defaultColWidth="9.296875" defaultRowHeight="22.15" customHeight="1" outlineLevelCol="1"/>
  <cols>
    <col min="1" max="1" width="56.296875" style="13" customWidth="1"/>
    <col min="2" max="2" width="7.3984375" style="15" customWidth="1"/>
    <col min="3" max="3" width="1.3984375" style="10" customWidth="1"/>
    <col min="4" max="4" width="14.69921875" style="30" bestFit="1" customWidth="1"/>
    <col min="5" max="5" width="1.3984375" style="31" customWidth="1"/>
    <col min="6" max="6" width="14.69921875" style="30" bestFit="1" customWidth="1"/>
    <col min="7" max="7" width="1.3984375" style="31" customWidth="1"/>
    <col min="8" max="8" width="13.3984375" style="31" customWidth="1"/>
    <col min="9" max="9" width="1.3984375" style="31" customWidth="1"/>
    <col min="10" max="10" width="13.3984375" style="16" customWidth="1"/>
    <col min="11" max="11" width="1" style="37" customWidth="1"/>
    <col min="12" max="12" width="12.3984375" style="13" bestFit="1" customWidth="1"/>
    <col min="13" max="13" width="14.3984375" style="13" hidden="1" customWidth="1" outlineLevel="1"/>
    <col min="14" max="14" width="17" style="13" hidden="1" customWidth="1" outlineLevel="1"/>
    <col min="15" max="16" width="2.296875" style="13" hidden="1" customWidth="1" outlineLevel="1"/>
    <col min="17" max="17" width="15.296875" style="13" hidden="1" customWidth="1" outlineLevel="1"/>
    <col min="18" max="18" width="14.3984375" style="13" hidden="1" customWidth="1" outlineLevel="1"/>
    <col min="19" max="20" width="0" style="13" hidden="1" customWidth="1" outlineLevel="1"/>
    <col min="21" max="21" width="59.3984375" style="13" hidden="1" customWidth="1" outlineLevel="1"/>
    <col min="22" max="22" width="17.69921875" style="83" hidden="1" customWidth="1" collapsed="1"/>
    <col min="23" max="23" width="3" style="83" hidden="1" customWidth="1"/>
    <col min="24" max="24" width="12.69921875" style="83" hidden="1" customWidth="1"/>
    <col min="25" max="25" width="17.69921875" style="83" hidden="1" customWidth="1"/>
    <col min="26" max="26" width="2.69921875" style="83" hidden="1" customWidth="1"/>
    <col min="27" max="27" width="17.69921875" style="83" hidden="1" customWidth="1"/>
    <col min="28" max="16384" width="9.296875" style="13"/>
  </cols>
  <sheetData>
    <row r="1" spans="1:27" s="9" customFormat="1" ht="22.15" customHeight="1">
      <c r="A1" s="324" t="s">
        <v>37</v>
      </c>
      <c r="B1" s="324"/>
      <c r="C1" s="324"/>
      <c r="D1" s="324"/>
      <c r="E1" s="324"/>
      <c r="F1" s="324"/>
      <c r="G1" s="324"/>
      <c r="H1" s="324"/>
      <c r="I1" s="324"/>
      <c r="J1" s="324"/>
      <c r="V1" s="78"/>
      <c r="W1" s="78"/>
      <c r="X1" s="78"/>
      <c r="Y1" s="78"/>
      <c r="Z1" s="78"/>
      <c r="AA1" s="78"/>
    </row>
    <row r="2" spans="1:27" s="9" customFormat="1" ht="22.15" customHeight="1">
      <c r="A2" s="324" t="s">
        <v>57</v>
      </c>
      <c r="B2" s="324"/>
      <c r="C2" s="324"/>
      <c r="D2" s="324"/>
      <c r="E2" s="324"/>
      <c r="F2" s="324"/>
      <c r="G2" s="324"/>
      <c r="H2" s="324"/>
      <c r="I2" s="324"/>
      <c r="J2" s="324"/>
      <c r="V2" s="78"/>
      <c r="W2" s="78"/>
      <c r="X2" s="78"/>
      <c r="Y2" s="78"/>
      <c r="Z2" s="78"/>
      <c r="AA2" s="78"/>
    </row>
    <row r="3" spans="1:27" s="9" customFormat="1" ht="22.15" customHeight="1">
      <c r="A3" s="324" t="s">
        <v>93</v>
      </c>
      <c r="B3" s="324"/>
      <c r="C3" s="324"/>
      <c r="D3" s="324"/>
      <c r="E3" s="324"/>
      <c r="F3" s="324"/>
      <c r="G3" s="324"/>
      <c r="H3" s="324"/>
      <c r="I3" s="324"/>
      <c r="J3" s="324"/>
      <c r="V3" s="78"/>
      <c r="W3" s="78"/>
      <c r="X3" s="78"/>
      <c r="Y3" s="78"/>
      <c r="Z3" s="78"/>
      <c r="AA3" s="78"/>
    </row>
    <row r="4" spans="1:27" s="9" customFormat="1" ht="22.15" customHeight="1">
      <c r="A4" s="324" t="s">
        <v>40</v>
      </c>
      <c r="B4" s="324"/>
      <c r="C4" s="324"/>
      <c r="D4" s="324"/>
      <c r="E4" s="324"/>
      <c r="F4" s="324"/>
      <c r="G4" s="324"/>
      <c r="H4" s="324"/>
      <c r="I4" s="324"/>
      <c r="J4" s="324"/>
      <c r="V4" s="79" t="s">
        <v>42</v>
      </c>
      <c r="W4" s="78"/>
      <c r="X4" s="79" t="s">
        <v>43</v>
      </c>
      <c r="Y4" s="79" t="s">
        <v>42</v>
      </c>
      <c r="Z4" s="78"/>
      <c r="AA4" s="79" t="s">
        <v>43</v>
      </c>
    </row>
    <row r="5" spans="1:27" s="9" customFormat="1" ht="22.15" customHeight="1">
      <c r="A5" s="325" t="s">
        <v>29</v>
      </c>
      <c r="B5" s="325"/>
      <c r="C5" s="325"/>
      <c r="D5" s="325"/>
      <c r="E5" s="325"/>
      <c r="F5" s="325"/>
      <c r="G5" s="325"/>
      <c r="H5" s="325"/>
      <c r="I5" s="325"/>
      <c r="J5" s="325"/>
      <c r="V5" s="79" t="s">
        <v>95</v>
      </c>
      <c r="W5" s="78"/>
      <c r="X5" s="79" t="s">
        <v>95</v>
      </c>
      <c r="Y5" s="79"/>
      <c r="Z5" s="78"/>
      <c r="AA5" s="79"/>
    </row>
    <row r="6" spans="1:27" s="9" customFormat="1" ht="5.95" customHeight="1">
      <c r="A6" s="64"/>
      <c r="B6" s="64"/>
      <c r="C6" s="64"/>
      <c r="D6" s="65"/>
      <c r="E6" s="64"/>
      <c r="F6" s="64"/>
      <c r="G6" s="64"/>
      <c r="H6" s="65"/>
      <c r="I6" s="64"/>
      <c r="J6" s="64"/>
      <c r="U6" s="10"/>
      <c r="V6" s="78"/>
      <c r="W6" s="79"/>
      <c r="X6" s="78"/>
      <c r="Y6" s="78"/>
      <c r="Z6" s="78"/>
      <c r="AA6" s="78"/>
    </row>
    <row r="7" spans="1:27" ht="20.25" customHeight="1">
      <c r="A7" s="10"/>
      <c r="B7" s="5" t="s">
        <v>46</v>
      </c>
      <c r="C7" s="12"/>
      <c r="D7" s="324" t="s">
        <v>42</v>
      </c>
      <c r="E7" s="324"/>
      <c r="F7" s="324"/>
      <c r="G7" s="1"/>
      <c r="H7" s="324" t="s">
        <v>43</v>
      </c>
      <c r="I7" s="324"/>
      <c r="J7" s="324"/>
      <c r="U7" s="10"/>
      <c r="V7" s="80" t="s">
        <v>94</v>
      </c>
      <c r="W7" s="79"/>
      <c r="X7" s="80" t="s">
        <v>94</v>
      </c>
      <c r="Y7" s="80" t="s">
        <v>96</v>
      </c>
      <c r="Z7" s="81"/>
      <c r="AA7" s="80" t="s">
        <v>96</v>
      </c>
    </row>
    <row r="8" spans="1:27" ht="20.25" customHeight="1">
      <c r="A8" s="10"/>
      <c r="B8" s="12"/>
      <c r="C8" s="12"/>
      <c r="D8" s="324" t="s">
        <v>44</v>
      </c>
      <c r="E8" s="324"/>
      <c r="F8" s="324"/>
      <c r="G8" s="1"/>
      <c r="H8" s="324" t="s">
        <v>44</v>
      </c>
      <c r="I8" s="324"/>
      <c r="J8" s="324"/>
      <c r="K8" s="38"/>
      <c r="U8" s="9"/>
      <c r="V8" s="82">
        <v>2018</v>
      </c>
      <c r="W8" s="82"/>
      <c r="X8" s="82">
        <v>2018</v>
      </c>
      <c r="Y8" s="82"/>
      <c r="AA8" s="82"/>
    </row>
    <row r="9" spans="1:27" s="9" customFormat="1" ht="20.25" customHeight="1">
      <c r="D9" s="12">
        <v>2018</v>
      </c>
      <c r="E9" s="12"/>
      <c r="F9" s="12">
        <v>2017</v>
      </c>
      <c r="G9" s="12"/>
      <c r="H9" s="12">
        <v>2018</v>
      </c>
      <c r="I9" s="12"/>
      <c r="J9" s="12">
        <v>2017</v>
      </c>
      <c r="V9" s="82"/>
      <c r="W9" s="82"/>
      <c r="X9" s="82"/>
      <c r="Y9" s="82"/>
      <c r="Z9" s="78"/>
      <c r="AA9" s="82"/>
    </row>
    <row r="10" spans="1:27" ht="20.25" customHeight="1">
      <c r="A10" s="21" t="s">
        <v>24</v>
      </c>
      <c r="D10" s="16"/>
      <c r="E10" s="16"/>
      <c r="F10" s="16"/>
      <c r="G10" s="16"/>
      <c r="H10" s="16"/>
      <c r="I10" s="16"/>
      <c r="M10" s="15" t="s">
        <v>89</v>
      </c>
      <c r="N10" s="15" t="s">
        <v>90</v>
      </c>
      <c r="Q10" s="15" t="s">
        <v>89</v>
      </c>
      <c r="R10" s="15" t="s">
        <v>90</v>
      </c>
      <c r="U10" s="21" t="s">
        <v>24</v>
      </c>
      <c r="V10" s="84"/>
      <c r="W10" s="84"/>
      <c r="X10" s="84"/>
      <c r="Y10" s="84"/>
      <c r="AA10" s="84"/>
    </row>
    <row r="11" spans="1:27" ht="20.25" customHeight="1">
      <c r="A11" s="9" t="s">
        <v>80</v>
      </c>
      <c r="B11" s="15">
        <v>16</v>
      </c>
      <c r="D11" s="16">
        <v>107119741</v>
      </c>
      <c r="E11" s="16"/>
      <c r="F11" s="16">
        <v>99229168</v>
      </c>
      <c r="G11" s="16"/>
      <c r="H11" s="16">
        <v>1300365</v>
      </c>
      <c r="I11" s="16"/>
      <c r="J11" s="16">
        <v>1267629</v>
      </c>
      <c r="M11" s="16">
        <f>40933418-M12</f>
        <v>34565480</v>
      </c>
      <c r="N11" s="16">
        <f>+D11-M11</f>
        <v>72554261</v>
      </c>
      <c r="Q11" s="16">
        <v>433155</v>
      </c>
      <c r="R11" s="16">
        <f>+H11-Q11</f>
        <v>867210</v>
      </c>
      <c r="U11" s="9" t="s">
        <v>80</v>
      </c>
      <c r="V11" s="84">
        <v>70874872</v>
      </c>
      <c r="W11" s="84"/>
      <c r="X11" s="84">
        <v>866910</v>
      </c>
      <c r="Y11" s="84">
        <f>+D11-V11</f>
        <v>36244869</v>
      </c>
      <c r="AA11" s="84">
        <f>+H11-X11</f>
        <v>433455</v>
      </c>
    </row>
    <row r="12" spans="1:27" ht="20.25" customHeight="1">
      <c r="A12" s="9" t="s">
        <v>9</v>
      </c>
      <c r="B12" s="15">
        <v>16</v>
      </c>
      <c r="D12" s="16">
        <v>18151644</v>
      </c>
      <c r="E12" s="16"/>
      <c r="F12" s="16">
        <v>17287156</v>
      </c>
      <c r="G12" s="16"/>
      <c r="H12" s="19">
        <v>0</v>
      </c>
      <c r="I12" s="16"/>
      <c r="J12" s="75">
        <v>0</v>
      </c>
      <c r="M12" s="16">
        <v>6367938</v>
      </c>
      <c r="N12" s="16">
        <f>+D12-M12</f>
        <v>11783706</v>
      </c>
      <c r="Q12" s="19">
        <v>0</v>
      </c>
      <c r="R12" s="19">
        <f>+H12-Q12</f>
        <v>0</v>
      </c>
      <c r="U12" s="9" t="s">
        <v>9</v>
      </c>
      <c r="V12" s="84">
        <v>12286505</v>
      </c>
      <c r="W12" s="84"/>
      <c r="X12" s="85">
        <v>0</v>
      </c>
      <c r="Y12" s="84">
        <f t="shared" ref="Y12:Y24" si="0">+D12-V12</f>
        <v>5865139</v>
      </c>
      <c r="AA12" s="84">
        <f t="shared" ref="AA12:AA24" si="1">+H12-X12</f>
        <v>0</v>
      </c>
    </row>
    <row r="13" spans="1:27" s="21" customFormat="1" ht="20.25" customHeight="1">
      <c r="A13" s="38" t="s">
        <v>25</v>
      </c>
      <c r="B13" s="29"/>
      <c r="C13" s="14"/>
      <c r="D13" s="39">
        <f>SUM(D11:D12)</f>
        <v>125271385</v>
      </c>
      <c r="E13" s="16"/>
      <c r="F13" s="39">
        <f>SUM(F11:F12)</f>
        <v>116516324</v>
      </c>
      <c r="G13" s="16"/>
      <c r="H13" s="20">
        <f>SUM(H11:H12)</f>
        <v>1300365</v>
      </c>
      <c r="I13" s="16"/>
      <c r="J13" s="20">
        <f>SUM(J11:J12)</f>
        <v>1267629</v>
      </c>
      <c r="K13" s="40"/>
      <c r="M13" s="39">
        <f>SUM(M11:M12)</f>
        <v>40933418</v>
      </c>
      <c r="N13" s="39">
        <f>+D13-M13</f>
        <v>84337967</v>
      </c>
      <c r="Q13" s="20">
        <v>433155</v>
      </c>
      <c r="R13" s="20">
        <f>+H13-Q13</f>
        <v>867210</v>
      </c>
      <c r="U13" s="38" t="s">
        <v>25</v>
      </c>
      <c r="V13" s="86">
        <v>83161377</v>
      </c>
      <c r="W13" s="84"/>
      <c r="X13" s="87">
        <v>866910</v>
      </c>
      <c r="Y13" s="86">
        <f t="shared" si="0"/>
        <v>42110008</v>
      </c>
      <c r="Z13" s="83"/>
      <c r="AA13" s="86">
        <f t="shared" si="1"/>
        <v>433455</v>
      </c>
    </row>
    <row r="14" spans="1:27" ht="20.25" customHeight="1">
      <c r="D14" s="41"/>
      <c r="E14" s="16"/>
      <c r="F14" s="41"/>
      <c r="G14" s="16"/>
      <c r="H14" s="42"/>
      <c r="I14" s="16"/>
      <c r="J14" s="42"/>
      <c r="M14" s="41"/>
      <c r="N14" s="41"/>
      <c r="Q14" s="42"/>
      <c r="R14" s="42"/>
      <c r="U14"/>
      <c r="V14" s="88"/>
      <c r="W14" s="84"/>
      <c r="X14" s="89"/>
      <c r="Y14" s="88"/>
      <c r="AA14" s="88"/>
    </row>
    <row r="15" spans="1:27" ht="20.25" customHeight="1">
      <c r="A15" s="21" t="s">
        <v>26</v>
      </c>
      <c r="D15" s="41"/>
      <c r="E15" s="16"/>
      <c r="F15" s="41"/>
      <c r="G15" s="16"/>
      <c r="H15" s="42"/>
      <c r="I15" s="16"/>
      <c r="J15" s="42"/>
      <c r="M15" s="41"/>
      <c r="N15" s="41"/>
      <c r="Q15" s="42"/>
      <c r="R15" s="42"/>
      <c r="U15" s="21" t="s">
        <v>26</v>
      </c>
      <c r="V15" s="88"/>
      <c r="W15" s="84"/>
      <c r="X15" s="89"/>
      <c r="Y15" s="88"/>
      <c r="AA15" s="88"/>
    </row>
    <row r="16" spans="1:27" ht="20.25" customHeight="1">
      <c r="A16" s="9" t="s">
        <v>81</v>
      </c>
      <c r="B16" s="15">
        <v>16</v>
      </c>
      <c r="D16" s="16">
        <v>-56317375</v>
      </c>
      <c r="E16" s="16"/>
      <c r="F16" s="16">
        <v>-49585392</v>
      </c>
      <c r="G16" s="16"/>
      <c r="H16" s="16">
        <v>-888774</v>
      </c>
      <c r="I16" s="16"/>
      <c r="J16" s="16">
        <v>-880194</v>
      </c>
      <c r="M16" s="16">
        <f>-23718485-M18</f>
        <v>-17281055</v>
      </c>
      <c r="N16" s="16">
        <f>+D16-M16</f>
        <v>-39036320</v>
      </c>
      <c r="Q16" s="16">
        <v>-287526</v>
      </c>
      <c r="R16" s="16">
        <f>+H16-Q16</f>
        <v>-601248</v>
      </c>
      <c r="U16" s="9" t="s">
        <v>81</v>
      </c>
      <c r="V16" s="84">
        <v>-36482777</v>
      </c>
      <c r="W16" s="84"/>
      <c r="X16" s="84">
        <v>-588237</v>
      </c>
      <c r="Y16" s="84">
        <f t="shared" si="0"/>
        <v>-19834598</v>
      </c>
      <c r="AA16" s="84">
        <f t="shared" si="1"/>
        <v>-300537</v>
      </c>
    </row>
    <row r="17" spans="1:27" ht="20.25" customHeight="1">
      <c r="A17" s="9" t="s">
        <v>71</v>
      </c>
      <c r="D17" s="19">
        <v>0</v>
      </c>
      <c r="E17" s="16"/>
      <c r="F17" s="16">
        <v>-1033</v>
      </c>
      <c r="G17" s="16"/>
      <c r="H17" s="19">
        <v>0</v>
      </c>
      <c r="I17" s="16"/>
      <c r="J17" s="16">
        <v>-1033</v>
      </c>
      <c r="M17" s="19">
        <v>0</v>
      </c>
      <c r="N17" s="19">
        <f>+D17-M17</f>
        <v>0</v>
      </c>
      <c r="Q17" s="19">
        <v>0</v>
      </c>
      <c r="R17" s="19">
        <f>+H17-Q17</f>
        <v>0</v>
      </c>
      <c r="U17" s="9" t="s">
        <v>71</v>
      </c>
      <c r="V17" s="85">
        <v>0</v>
      </c>
      <c r="W17" s="84"/>
      <c r="X17" s="85">
        <v>0</v>
      </c>
      <c r="Y17" s="85">
        <f t="shared" si="0"/>
        <v>0</v>
      </c>
      <c r="AA17" s="85">
        <f t="shared" si="1"/>
        <v>0</v>
      </c>
    </row>
    <row r="18" spans="1:27" ht="20.25" customHeight="1">
      <c r="A18" s="9" t="s">
        <v>10</v>
      </c>
      <c r="D18" s="16">
        <v>-18723876</v>
      </c>
      <c r="E18" s="16"/>
      <c r="F18" s="16">
        <v>-18120125</v>
      </c>
      <c r="G18" s="16"/>
      <c r="H18" s="19">
        <v>0</v>
      </c>
      <c r="I18" s="16"/>
      <c r="J18" s="75">
        <v>0</v>
      </c>
      <c r="M18" s="16">
        <v>-6437430</v>
      </c>
      <c r="N18" s="16">
        <f>+D18-M18</f>
        <v>-12286446</v>
      </c>
      <c r="Q18" s="19">
        <v>0</v>
      </c>
      <c r="R18" s="19">
        <f>+H18-Q18</f>
        <v>0</v>
      </c>
      <c r="U18" s="9" t="s">
        <v>10</v>
      </c>
      <c r="V18" s="84">
        <v>-12535082</v>
      </c>
      <c r="W18" s="84"/>
      <c r="X18" s="85">
        <v>0</v>
      </c>
      <c r="Y18" s="84">
        <f t="shared" si="0"/>
        <v>-6188794</v>
      </c>
      <c r="AA18" s="84">
        <f t="shared" si="1"/>
        <v>0</v>
      </c>
    </row>
    <row r="19" spans="1:27" s="21" customFormat="1" ht="20.25" customHeight="1">
      <c r="A19" s="38" t="s">
        <v>27</v>
      </c>
      <c r="B19" s="11"/>
      <c r="C19" s="14"/>
      <c r="D19" s="39">
        <f>SUM(D16:D18)</f>
        <v>-75041251</v>
      </c>
      <c r="E19" s="16"/>
      <c r="F19" s="39">
        <f>SUM(F16:F18)</f>
        <v>-67706550</v>
      </c>
      <c r="G19" s="16"/>
      <c r="H19" s="20">
        <f>SUM(H16:H18)</f>
        <v>-888774</v>
      </c>
      <c r="I19" s="16"/>
      <c r="J19" s="20">
        <f>SUM(J16:J18)</f>
        <v>-881227</v>
      </c>
      <c r="K19" s="43"/>
      <c r="M19" s="39">
        <f>SUM(M16:M18)</f>
        <v>-23718485</v>
      </c>
      <c r="N19" s="39">
        <f>+D19-M19</f>
        <v>-51322766</v>
      </c>
      <c r="Q19" s="20">
        <v>-287526</v>
      </c>
      <c r="R19" s="20">
        <f>+H19-Q19</f>
        <v>-601248</v>
      </c>
      <c r="U19" s="38" t="s">
        <v>27</v>
      </c>
      <c r="V19" s="86">
        <v>-49017859</v>
      </c>
      <c r="W19" s="84"/>
      <c r="X19" s="87">
        <v>-588237</v>
      </c>
      <c r="Y19" s="86">
        <f t="shared" si="0"/>
        <v>-26023392</v>
      </c>
      <c r="Z19" s="83"/>
      <c r="AA19" s="86">
        <f t="shared" si="1"/>
        <v>-300537</v>
      </c>
    </row>
    <row r="20" spans="1:27" ht="20.25" customHeight="1">
      <c r="D20" s="41"/>
      <c r="E20" s="16"/>
      <c r="F20" s="41"/>
      <c r="G20" s="16"/>
      <c r="H20" s="16"/>
      <c r="I20" s="16"/>
      <c r="J20" s="42"/>
      <c r="M20" s="41"/>
      <c r="N20" s="41"/>
      <c r="Q20" s="16"/>
      <c r="R20" s="16"/>
      <c r="U20"/>
      <c r="V20" s="88"/>
      <c r="W20" s="84"/>
      <c r="X20" s="84"/>
      <c r="Y20" s="88"/>
      <c r="AA20" s="88"/>
    </row>
    <row r="21" spans="1:27" s="21" customFormat="1" ht="20.25" customHeight="1">
      <c r="A21" s="21" t="s">
        <v>75</v>
      </c>
      <c r="B21" s="11"/>
      <c r="C21" s="14"/>
      <c r="D21" s="44">
        <f>SUM(D13,D19)</f>
        <v>50230134</v>
      </c>
      <c r="E21" s="16"/>
      <c r="F21" s="44">
        <f>SUM(F13,F19)</f>
        <v>48809774</v>
      </c>
      <c r="G21" s="16"/>
      <c r="H21" s="44">
        <f>SUM(H13,H19)</f>
        <v>411591</v>
      </c>
      <c r="I21" s="16"/>
      <c r="J21" s="44">
        <f>SUM(J13,J19)</f>
        <v>386402</v>
      </c>
      <c r="K21" s="40"/>
      <c r="M21" s="44">
        <f>SUM(M13,M19)</f>
        <v>17214933</v>
      </c>
      <c r="N21" s="44">
        <f>+D21-M21</f>
        <v>33015201</v>
      </c>
      <c r="Q21" s="44">
        <v>145629</v>
      </c>
      <c r="R21" s="44">
        <f>+H21-Q21</f>
        <v>265962</v>
      </c>
      <c r="U21" s="21" t="s">
        <v>75</v>
      </c>
      <c r="V21" s="90">
        <v>34143518</v>
      </c>
      <c r="W21" s="84"/>
      <c r="X21" s="90">
        <v>278673</v>
      </c>
      <c r="Y21" s="90">
        <f t="shared" si="0"/>
        <v>16086616</v>
      </c>
      <c r="Z21" s="83"/>
      <c r="AA21" s="90">
        <f t="shared" si="1"/>
        <v>132918</v>
      </c>
    </row>
    <row r="22" spans="1:27" ht="20.25" customHeight="1">
      <c r="D22" s="41"/>
      <c r="E22" s="16"/>
      <c r="F22" s="41"/>
      <c r="G22" s="16"/>
      <c r="H22" s="16"/>
      <c r="I22" s="16"/>
      <c r="J22" s="42"/>
      <c r="M22" s="41"/>
      <c r="N22" s="41"/>
      <c r="Q22" s="16"/>
      <c r="R22" s="16"/>
      <c r="U22"/>
      <c r="V22" s="88"/>
      <c r="W22" s="84"/>
      <c r="X22" s="84"/>
      <c r="Y22" s="88"/>
      <c r="AA22" s="88"/>
    </row>
    <row r="23" spans="1:27" ht="20.25" customHeight="1">
      <c r="A23" s="21" t="s">
        <v>72</v>
      </c>
      <c r="D23" s="45"/>
      <c r="E23" s="16"/>
      <c r="F23" s="45"/>
      <c r="G23" s="16"/>
      <c r="I23" s="16"/>
      <c r="M23" s="45"/>
      <c r="N23" s="45"/>
      <c r="Q23" s="72"/>
      <c r="R23" s="72"/>
      <c r="U23" s="21" t="s">
        <v>72</v>
      </c>
      <c r="V23" s="91"/>
      <c r="W23" s="84"/>
      <c r="X23" s="92"/>
      <c r="Y23" s="91"/>
      <c r="AA23" s="91"/>
    </row>
    <row r="24" spans="1:27" ht="20.25" customHeight="1">
      <c r="A24" s="9" t="s">
        <v>70</v>
      </c>
      <c r="B24" s="11"/>
      <c r="C24" s="14"/>
      <c r="D24" s="16">
        <v>-6836626</v>
      </c>
      <c r="E24" s="16"/>
      <c r="F24" s="16">
        <v>-7633614</v>
      </c>
      <c r="G24" s="16"/>
      <c r="H24" s="16">
        <v>-1008</v>
      </c>
      <c r="I24" s="16"/>
      <c r="J24" s="16">
        <v>-1390</v>
      </c>
      <c r="M24" s="16">
        <v>-2249735</v>
      </c>
      <c r="N24" s="16">
        <f>+D24-M24</f>
        <v>-4586891</v>
      </c>
      <c r="Q24" s="16">
        <v>-259</v>
      </c>
      <c r="R24" s="16">
        <f>+H24-Q24</f>
        <v>-749</v>
      </c>
      <c r="U24" s="9" t="s">
        <v>70</v>
      </c>
      <c r="V24" s="84">
        <v>-4410156</v>
      </c>
      <c r="W24" s="84"/>
      <c r="X24" s="84">
        <v>-848</v>
      </c>
      <c r="Y24" s="84">
        <f t="shared" si="0"/>
        <v>-2426470</v>
      </c>
      <c r="AA24" s="84">
        <f t="shared" si="1"/>
        <v>-160</v>
      </c>
    </row>
    <row r="25" spans="1:27" ht="20.25" customHeight="1">
      <c r="A25" s="9" t="s">
        <v>14</v>
      </c>
      <c r="D25" s="16">
        <v>-12490560</v>
      </c>
      <c r="E25" s="26"/>
      <c r="F25" s="16">
        <v>-11105806</v>
      </c>
      <c r="G25" s="26"/>
      <c r="H25" s="16">
        <v>-336705</v>
      </c>
      <c r="I25" s="26"/>
      <c r="J25" s="16">
        <v>-104811</v>
      </c>
      <c r="M25" s="16">
        <v>-4086105</v>
      </c>
      <c r="N25" s="16">
        <f>+D25-M25</f>
        <v>-8404455</v>
      </c>
      <c r="Q25" s="16">
        <v>-146577</v>
      </c>
      <c r="R25" s="16">
        <f>+H25-Q25</f>
        <v>-190128</v>
      </c>
      <c r="U25" s="9" t="s">
        <v>14</v>
      </c>
      <c r="V25" s="84">
        <v>-8122988</v>
      </c>
      <c r="W25" s="93"/>
      <c r="X25" s="84">
        <v>-178052</v>
      </c>
      <c r="Y25" s="84">
        <f t="shared" ref="Y25:Y39" si="2">+D25-V25</f>
        <v>-4367572</v>
      </c>
      <c r="AA25" s="84">
        <f t="shared" ref="AA25:AA39" si="3">+H25-X25</f>
        <v>-158653</v>
      </c>
    </row>
    <row r="26" spans="1:27" s="21" customFormat="1" ht="20.25" customHeight="1">
      <c r="A26" s="21" t="s">
        <v>73</v>
      </c>
      <c r="B26" s="11"/>
      <c r="C26" s="14"/>
      <c r="D26" s="39">
        <f>SUM(D24:D25)</f>
        <v>-19327186</v>
      </c>
      <c r="E26" s="26"/>
      <c r="F26" s="39">
        <f>SUM(F24:F25)</f>
        <v>-18739420</v>
      </c>
      <c r="G26" s="26"/>
      <c r="H26" s="20">
        <f>SUM(H24:H25)</f>
        <v>-337713</v>
      </c>
      <c r="I26" s="26"/>
      <c r="J26" s="20">
        <f>SUM(J24:J25)</f>
        <v>-106201</v>
      </c>
      <c r="K26" s="40"/>
      <c r="L26" s="13"/>
      <c r="M26" s="39">
        <f>SUM(M24:M25)</f>
        <v>-6335840</v>
      </c>
      <c r="N26" s="39">
        <f>+D26-M26</f>
        <v>-12991346</v>
      </c>
      <c r="Q26" s="20">
        <v>-146836</v>
      </c>
      <c r="R26" s="20"/>
      <c r="U26" s="21" t="s">
        <v>73</v>
      </c>
      <c r="V26" s="86">
        <v>-12533144</v>
      </c>
      <c r="W26" s="93"/>
      <c r="X26" s="87">
        <v>-178900</v>
      </c>
      <c r="Y26" s="86">
        <f t="shared" si="2"/>
        <v>-6794042</v>
      </c>
      <c r="Z26" s="83"/>
      <c r="AA26" s="86">
        <f t="shared" si="3"/>
        <v>-158813</v>
      </c>
    </row>
    <row r="27" spans="1:27" ht="20.25" customHeight="1">
      <c r="D27" s="41"/>
      <c r="E27" s="16"/>
      <c r="F27" s="41"/>
      <c r="G27" s="16"/>
      <c r="I27" s="16"/>
      <c r="J27" s="42"/>
      <c r="M27" s="41"/>
      <c r="N27" s="41"/>
      <c r="Q27" s="72"/>
      <c r="R27" s="72"/>
      <c r="U27"/>
      <c r="V27" s="88"/>
      <c r="W27" s="84"/>
      <c r="X27" s="92"/>
      <c r="Y27" s="88"/>
      <c r="AA27" s="88"/>
    </row>
    <row r="28" spans="1:27" s="21" customFormat="1" ht="20.25" customHeight="1">
      <c r="A28" s="21" t="s">
        <v>92</v>
      </c>
      <c r="B28" s="11"/>
      <c r="C28" s="14"/>
      <c r="D28" s="44">
        <f>+D21+D26</f>
        <v>30902948</v>
      </c>
      <c r="E28" s="26"/>
      <c r="F28" s="44">
        <f>+F21+F26</f>
        <v>30070354</v>
      </c>
      <c r="G28" s="26"/>
      <c r="H28" s="44">
        <f>+H21+H26</f>
        <v>73878</v>
      </c>
      <c r="I28" s="26"/>
      <c r="J28" s="44">
        <f>+J21+J26</f>
        <v>280201</v>
      </c>
      <c r="K28" s="40"/>
      <c r="L28" s="13"/>
      <c r="M28" s="44">
        <f>+M21+M26</f>
        <v>10879093</v>
      </c>
      <c r="N28" s="44">
        <f t="shared" ref="N28:N35" si="4">+D28-M28</f>
        <v>20023855</v>
      </c>
      <c r="Q28" s="44">
        <v>-1207</v>
      </c>
      <c r="R28" s="44">
        <f t="shared" ref="R28:R35" si="5">+H28-Q28</f>
        <v>75085</v>
      </c>
      <c r="U28" s="46" t="s">
        <v>36</v>
      </c>
      <c r="V28" s="90">
        <v>21610374</v>
      </c>
      <c r="W28" s="93"/>
      <c r="X28" s="90">
        <v>99773</v>
      </c>
      <c r="Y28" s="90">
        <f t="shared" si="2"/>
        <v>9292574</v>
      </c>
      <c r="Z28" s="83"/>
      <c r="AA28" s="90">
        <f t="shared" si="3"/>
        <v>-25895</v>
      </c>
    </row>
    <row r="29" spans="1:27" ht="20.25" customHeight="1">
      <c r="A29" s="13" t="s">
        <v>86</v>
      </c>
      <c r="B29" s="15">
        <v>16</v>
      </c>
      <c r="D29" s="16">
        <v>126562</v>
      </c>
      <c r="E29" s="26"/>
      <c r="F29" s="16">
        <v>122879</v>
      </c>
      <c r="G29" s="26"/>
      <c r="H29" s="44">
        <v>697360</v>
      </c>
      <c r="I29" s="26"/>
      <c r="J29" s="16">
        <v>971947</v>
      </c>
      <c r="M29" s="16">
        <v>48275</v>
      </c>
      <c r="N29" s="16">
        <f t="shared" si="4"/>
        <v>78287</v>
      </c>
      <c r="Q29" s="44">
        <v>286685</v>
      </c>
      <c r="R29" s="44">
        <f t="shared" si="5"/>
        <v>410675</v>
      </c>
      <c r="U29" s="13" t="s">
        <v>86</v>
      </c>
      <c r="V29" s="84">
        <v>90230</v>
      </c>
      <c r="W29" s="93"/>
      <c r="X29" s="90">
        <v>567993</v>
      </c>
      <c r="Y29" s="84">
        <f t="shared" si="2"/>
        <v>36332</v>
      </c>
      <c r="AA29" s="84">
        <f t="shared" si="3"/>
        <v>129367</v>
      </c>
    </row>
    <row r="30" spans="1:27" ht="20.25" customHeight="1">
      <c r="A30" s="13" t="s">
        <v>74</v>
      </c>
      <c r="B30" s="15">
        <v>16</v>
      </c>
      <c r="C30" s="14"/>
      <c r="D30" s="16">
        <v>530260</v>
      </c>
      <c r="E30" s="16"/>
      <c r="F30" s="30">
        <v>376196</v>
      </c>
      <c r="G30" s="16"/>
      <c r="H30" s="44">
        <v>58543</v>
      </c>
      <c r="I30" s="16"/>
      <c r="J30" s="16">
        <v>119377</v>
      </c>
      <c r="M30" s="16">
        <v>259958</v>
      </c>
      <c r="N30" s="16">
        <f t="shared" si="4"/>
        <v>270302</v>
      </c>
      <c r="Q30" s="44">
        <v>23487</v>
      </c>
      <c r="R30" s="44">
        <f t="shared" si="5"/>
        <v>35056</v>
      </c>
      <c r="U30" s="13" t="s">
        <v>74</v>
      </c>
      <c r="V30" s="84">
        <v>373669</v>
      </c>
      <c r="W30" s="84"/>
      <c r="X30" s="90">
        <v>41057</v>
      </c>
      <c r="Y30" s="84">
        <f t="shared" si="2"/>
        <v>156591</v>
      </c>
      <c r="AA30" s="84">
        <f t="shared" si="3"/>
        <v>17486</v>
      </c>
    </row>
    <row r="31" spans="1:27" ht="20.25" customHeight="1">
      <c r="A31" s="13" t="s">
        <v>85</v>
      </c>
      <c r="C31" s="14"/>
      <c r="D31" s="16"/>
      <c r="E31" s="16"/>
      <c r="F31" s="16"/>
      <c r="G31" s="16"/>
      <c r="H31" s="44"/>
      <c r="I31" s="16"/>
      <c r="J31" s="19"/>
      <c r="M31" s="16"/>
      <c r="N31" s="16">
        <f t="shared" si="4"/>
        <v>0</v>
      </c>
      <c r="Q31" s="44"/>
      <c r="R31" s="44">
        <f t="shared" si="5"/>
        <v>0</v>
      </c>
      <c r="U31" s="13" t="s">
        <v>85</v>
      </c>
      <c r="V31" s="84"/>
      <c r="W31" s="84"/>
      <c r="X31" s="90"/>
      <c r="Y31" s="84"/>
      <c r="AA31" s="84"/>
    </row>
    <row r="32" spans="1:27" ht="20.25" customHeight="1">
      <c r="A32" s="67" t="s">
        <v>79</v>
      </c>
      <c r="B32" s="15" t="s">
        <v>78</v>
      </c>
      <c r="C32" s="14"/>
      <c r="D32" s="16">
        <v>-69405</v>
      </c>
      <c r="E32" s="16"/>
      <c r="F32" s="22">
        <v>8977</v>
      </c>
      <c r="G32" s="16"/>
      <c r="H32" s="44">
        <v>22373639</v>
      </c>
      <c r="I32" s="16"/>
      <c r="J32" s="16">
        <v>21588511</v>
      </c>
      <c r="M32" s="16">
        <v>-12578</v>
      </c>
      <c r="N32" s="16">
        <f t="shared" si="4"/>
        <v>-56827</v>
      </c>
      <c r="Q32" s="44">
        <v>7854100</v>
      </c>
      <c r="R32" s="44">
        <f t="shared" si="5"/>
        <v>14519539</v>
      </c>
      <c r="U32" s="67" t="s">
        <v>79</v>
      </c>
      <c r="V32" s="84">
        <v>-36464</v>
      </c>
      <c r="W32" s="84"/>
      <c r="X32" s="90">
        <v>15601172</v>
      </c>
      <c r="Y32" s="84">
        <f t="shared" si="2"/>
        <v>-32941</v>
      </c>
      <c r="AA32" s="84">
        <f t="shared" si="3"/>
        <v>6772467</v>
      </c>
    </row>
    <row r="33" spans="1:27" ht="20.25" customHeight="1">
      <c r="A33" s="13" t="s">
        <v>84</v>
      </c>
      <c r="D33" s="16">
        <v>-10448</v>
      </c>
      <c r="E33" s="16"/>
      <c r="F33" s="16">
        <v>203466</v>
      </c>
      <c r="G33" s="16"/>
      <c r="H33" s="44">
        <v>973</v>
      </c>
      <c r="I33" s="16"/>
      <c r="J33" s="16">
        <v>-5844</v>
      </c>
      <c r="M33" s="16">
        <v>-129117</v>
      </c>
      <c r="N33" s="16">
        <f t="shared" si="4"/>
        <v>118669</v>
      </c>
      <c r="Q33" s="44">
        <v>-49</v>
      </c>
      <c r="R33" s="44">
        <f t="shared" si="5"/>
        <v>1022</v>
      </c>
      <c r="U33" s="13" t="s">
        <v>84</v>
      </c>
      <c r="V33" s="84">
        <v>-22874</v>
      </c>
      <c r="W33" s="84"/>
      <c r="X33" s="90">
        <v>325</v>
      </c>
      <c r="Y33" s="84">
        <f t="shared" si="2"/>
        <v>12426</v>
      </c>
      <c r="AA33" s="84">
        <f t="shared" si="3"/>
        <v>648</v>
      </c>
    </row>
    <row r="34" spans="1:27" ht="20.25" customHeight="1">
      <c r="A34" s="13" t="s">
        <v>15</v>
      </c>
      <c r="B34" s="15">
        <v>16</v>
      </c>
      <c r="D34" s="16">
        <v>-144877</v>
      </c>
      <c r="E34" s="26"/>
      <c r="F34" s="16">
        <v>-118816</v>
      </c>
      <c r="G34" s="26"/>
      <c r="H34" s="16">
        <v>-121034</v>
      </c>
      <c r="I34" s="26"/>
      <c r="J34" s="16">
        <v>-118681</v>
      </c>
      <c r="M34" s="16">
        <f>-7595-29390-10690</f>
        <v>-47675</v>
      </c>
      <c r="N34" s="16">
        <f t="shared" si="4"/>
        <v>-97202</v>
      </c>
      <c r="Q34" s="16">
        <v>-36925</v>
      </c>
      <c r="R34" s="16">
        <f t="shared" si="5"/>
        <v>-84109</v>
      </c>
      <c r="U34" s="13" t="s">
        <v>15</v>
      </c>
      <c r="V34" s="84">
        <v>-103635</v>
      </c>
      <c r="W34" s="93"/>
      <c r="X34" s="84">
        <v>-87735</v>
      </c>
      <c r="Y34" s="84">
        <f t="shared" si="2"/>
        <v>-41242</v>
      </c>
      <c r="AA34" s="84">
        <f t="shared" si="3"/>
        <v>-33299</v>
      </c>
    </row>
    <row r="35" spans="1:27" ht="20.25" customHeight="1">
      <c r="A35" s="13" t="s">
        <v>16</v>
      </c>
      <c r="B35" s="15">
        <v>16</v>
      </c>
      <c r="D35" s="32">
        <v>-3859412</v>
      </c>
      <c r="E35" s="16"/>
      <c r="F35" s="32">
        <v>-3955938</v>
      </c>
      <c r="G35" s="16"/>
      <c r="H35" s="32">
        <v>-85218</v>
      </c>
      <c r="I35" s="16"/>
      <c r="J35" s="32">
        <v>-253354</v>
      </c>
      <c r="M35" s="32">
        <f>-1286718+705-6236</f>
        <v>-1292249</v>
      </c>
      <c r="N35" s="32">
        <f t="shared" si="4"/>
        <v>-2567163</v>
      </c>
      <c r="Q35" s="32">
        <v>-39769</v>
      </c>
      <c r="R35" s="32">
        <f t="shared" si="5"/>
        <v>-45449</v>
      </c>
      <c r="U35" s="13" t="s">
        <v>16</v>
      </c>
      <c r="V35" s="94">
        <v>-2582197</v>
      </c>
      <c r="W35" s="84"/>
      <c r="X35" s="94">
        <v>-63544</v>
      </c>
      <c r="Y35" s="94">
        <f t="shared" si="2"/>
        <v>-1277215</v>
      </c>
      <c r="AA35" s="94">
        <f t="shared" si="3"/>
        <v>-21674</v>
      </c>
    </row>
    <row r="36" spans="1:27" ht="20.25" customHeight="1">
      <c r="D36" s="41"/>
      <c r="E36" s="16"/>
      <c r="F36" s="41"/>
      <c r="G36" s="16"/>
      <c r="H36" s="42"/>
      <c r="I36" s="16"/>
      <c r="J36" s="42"/>
      <c r="M36" s="41"/>
      <c r="N36" s="41"/>
      <c r="Q36" s="42"/>
      <c r="R36" s="42"/>
      <c r="U36"/>
      <c r="V36" s="88"/>
      <c r="W36" s="84"/>
      <c r="X36" s="89"/>
      <c r="Y36" s="88"/>
      <c r="AA36" s="88"/>
    </row>
    <row r="37" spans="1:27" ht="20.25" customHeight="1">
      <c r="A37" s="21" t="s">
        <v>76</v>
      </c>
      <c r="D37" s="44">
        <f>SUM(D28:D35)</f>
        <v>27475628</v>
      </c>
      <c r="E37" s="26"/>
      <c r="F37" s="44">
        <f>SUM(F28:F35)</f>
        <v>26707118</v>
      </c>
      <c r="G37" s="26"/>
      <c r="H37" s="26">
        <f>SUM(H28:H36)</f>
        <v>22998141</v>
      </c>
      <c r="I37" s="26"/>
      <c r="J37" s="26">
        <f>SUM(J28:J36)</f>
        <v>22582157</v>
      </c>
      <c r="M37" s="44">
        <f>SUM(M28:M35)</f>
        <v>9705707</v>
      </c>
      <c r="N37" s="44">
        <f>+D37-M37</f>
        <v>17769921</v>
      </c>
      <c r="Q37" s="26">
        <v>8086322</v>
      </c>
      <c r="R37" s="26">
        <f>+H37-Q37</f>
        <v>14911819</v>
      </c>
      <c r="U37" s="21" t="s">
        <v>76</v>
      </c>
      <c r="V37" s="90">
        <v>19329103</v>
      </c>
      <c r="W37" s="93"/>
      <c r="X37" s="93">
        <v>16159041</v>
      </c>
      <c r="Y37" s="90">
        <f t="shared" si="2"/>
        <v>8146525</v>
      </c>
      <c r="AA37" s="90">
        <f t="shared" si="3"/>
        <v>6839100</v>
      </c>
    </row>
    <row r="38" spans="1:27" ht="20.25" customHeight="1">
      <c r="A38" s="13" t="s">
        <v>82</v>
      </c>
      <c r="B38" s="15">
        <v>13</v>
      </c>
      <c r="D38" s="47">
        <v>-4602096</v>
      </c>
      <c r="E38" s="16"/>
      <c r="F38" s="47">
        <v>-4331204</v>
      </c>
      <c r="G38" s="16"/>
      <c r="H38" s="32">
        <v>-155262</v>
      </c>
      <c r="I38" s="16"/>
      <c r="J38" s="32">
        <v>-205473</v>
      </c>
      <c r="M38" s="47">
        <f>-1681588+24012</f>
        <v>-1657576</v>
      </c>
      <c r="N38" s="47">
        <f>+D38-M38</f>
        <v>-2944520</v>
      </c>
      <c r="Q38" s="32">
        <v>-49023</v>
      </c>
      <c r="R38" s="32">
        <f>+H38-Q38</f>
        <v>-106239</v>
      </c>
      <c r="U38" s="13" t="s">
        <v>82</v>
      </c>
      <c r="V38" s="95">
        <v>-3256948</v>
      </c>
      <c r="W38" s="84"/>
      <c r="X38" s="94">
        <v>-116623</v>
      </c>
      <c r="Y38" s="95">
        <f t="shared" si="2"/>
        <v>-1345148</v>
      </c>
      <c r="AA38" s="95">
        <f t="shared" si="3"/>
        <v>-38639</v>
      </c>
    </row>
    <row r="39" spans="1:27" s="21" customFormat="1" ht="20.25" customHeight="1" thickBot="1">
      <c r="A39" s="21" t="s">
        <v>87</v>
      </c>
      <c r="B39" s="104"/>
      <c r="C39" s="14"/>
      <c r="D39" s="48">
        <f>SUM(D37:D38)</f>
        <v>22873532</v>
      </c>
      <c r="E39" s="16"/>
      <c r="F39" s="48">
        <f>SUM(F37:F38)</f>
        <v>22375914</v>
      </c>
      <c r="G39" s="16"/>
      <c r="H39" s="25">
        <f>SUM(H37:H38)</f>
        <v>22842879</v>
      </c>
      <c r="I39" s="16"/>
      <c r="J39" s="25">
        <f>SUM(J37:J38)</f>
        <v>22376684</v>
      </c>
      <c r="K39" s="40"/>
      <c r="L39" s="13"/>
      <c r="M39" s="48">
        <f>SUM(M37:M38)</f>
        <v>8048131</v>
      </c>
      <c r="N39" s="48">
        <f>+D39-M39</f>
        <v>14825401</v>
      </c>
      <c r="Q39" s="25">
        <v>8037299</v>
      </c>
      <c r="R39" s="25">
        <f>+H39-Q39</f>
        <v>14805580</v>
      </c>
      <c r="U39" s="21" t="s">
        <v>87</v>
      </c>
      <c r="V39" s="96">
        <v>16072155</v>
      </c>
      <c r="W39" s="84"/>
      <c r="X39" s="97">
        <v>16042418</v>
      </c>
      <c r="Y39" s="96">
        <f t="shared" si="2"/>
        <v>6801377</v>
      </c>
      <c r="Z39" s="83"/>
      <c r="AA39" s="96">
        <f t="shared" si="3"/>
        <v>6800461</v>
      </c>
    </row>
    <row r="40" spans="1:27" s="105" customFormat="1" ht="20.25" customHeight="1" thickTop="1">
      <c r="B40" s="106"/>
      <c r="C40" s="106"/>
      <c r="D40" s="103">
        <f>-D38/D37</f>
        <v>0.16749739077847464</v>
      </c>
      <c r="E40" s="71"/>
      <c r="F40" s="103">
        <f>-F38/F37</f>
        <v>0.16217414398663307</v>
      </c>
      <c r="G40" s="71"/>
      <c r="H40" s="103">
        <f>-H38/H37</f>
        <v>6.7510674014912772E-3</v>
      </c>
      <c r="I40" s="71"/>
      <c r="J40" s="103">
        <f>-J38/J37</f>
        <v>9.098909373449135E-3</v>
      </c>
      <c r="K40" s="107"/>
      <c r="L40" s="108"/>
      <c r="M40" s="103"/>
      <c r="N40" s="103"/>
      <c r="Q40" s="103"/>
      <c r="R40" s="103"/>
      <c r="V40" s="109">
        <f>-V38/V37</f>
        <v>0.16849969706302459</v>
      </c>
      <c r="W40" s="98"/>
      <c r="X40" s="109">
        <f>-X38/X37</f>
        <v>7.2171980998129775E-3</v>
      </c>
      <c r="Y40" s="109">
        <f>-Y38/Y37</f>
        <v>0.16511923795728853</v>
      </c>
      <c r="Z40" s="110"/>
      <c r="AA40" s="109">
        <f>-AA38/AA37</f>
        <v>5.6497199923966606E-3</v>
      </c>
    </row>
    <row r="41" spans="1:27" ht="20.25" customHeight="1">
      <c r="A41" s="21" t="s">
        <v>67</v>
      </c>
      <c r="B41" s="14"/>
      <c r="C41" s="14"/>
      <c r="D41" s="73"/>
      <c r="E41" s="68"/>
      <c r="F41" s="70"/>
      <c r="G41" s="68"/>
      <c r="H41" s="70"/>
      <c r="I41" s="68"/>
      <c r="J41" s="70"/>
      <c r="M41" s="70"/>
      <c r="N41" s="70"/>
      <c r="Q41" s="70"/>
      <c r="R41" s="70"/>
      <c r="U41" s="21" t="s">
        <v>67</v>
      </c>
      <c r="V41" s="99"/>
      <c r="W41" s="100"/>
      <c r="X41" s="99"/>
      <c r="Y41" s="99"/>
      <c r="AA41" s="99"/>
    </row>
    <row r="42" spans="1:27" ht="20.25" customHeight="1">
      <c r="A42" s="9" t="s">
        <v>21</v>
      </c>
      <c r="B42" s="14"/>
      <c r="C42" s="14"/>
      <c r="D42" s="26">
        <v>22842879</v>
      </c>
      <c r="E42" s="44"/>
      <c r="F42" s="26">
        <v>22376684</v>
      </c>
      <c r="G42" s="16"/>
      <c r="H42" s="26">
        <v>22842879</v>
      </c>
      <c r="I42" s="16"/>
      <c r="J42" s="26">
        <v>22376684</v>
      </c>
      <c r="M42" s="26">
        <f>+M39-M43</f>
        <v>8037299</v>
      </c>
      <c r="N42" s="26">
        <f>+D42-M42</f>
        <v>14805580</v>
      </c>
      <c r="Q42" s="26">
        <v>8037299</v>
      </c>
      <c r="R42" s="26">
        <f>+H42-Q42</f>
        <v>14805580</v>
      </c>
      <c r="U42" s="9" t="s">
        <v>21</v>
      </c>
      <c r="V42" s="93">
        <v>16042418</v>
      </c>
      <c r="W42" s="84"/>
      <c r="X42" s="93">
        <v>16042418</v>
      </c>
      <c r="Y42" s="93">
        <f>+D42-V42</f>
        <v>6800461</v>
      </c>
      <c r="AA42" s="93">
        <f>+H42-X42</f>
        <v>6800461</v>
      </c>
    </row>
    <row r="43" spans="1:27" ht="20.25" customHeight="1">
      <c r="A43" s="9" t="s">
        <v>22</v>
      </c>
      <c r="B43" s="23"/>
      <c r="D43" s="32">
        <v>30653</v>
      </c>
      <c r="E43" s="16"/>
      <c r="F43" s="32">
        <v>-770</v>
      </c>
      <c r="G43" s="16"/>
      <c r="H43" s="36">
        <v>0</v>
      </c>
      <c r="I43" s="16"/>
      <c r="J43" s="76">
        <v>0</v>
      </c>
      <c r="M43" s="32">
        <v>10832</v>
      </c>
      <c r="N43" s="32">
        <f>+D43-M43</f>
        <v>19821</v>
      </c>
      <c r="Q43" s="32">
        <v>0</v>
      </c>
      <c r="R43" s="32">
        <f>+H43-Q43</f>
        <v>0</v>
      </c>
      <c r="U43" s="9" t="s">
        <v>22</v>
      </c>
      <c r="V43" s="94">
        <v>29737</v>
      </c>
      <c r="W43" s="84"/>
      <c r="X43" s="94">
        <v>0</v>
      </c>
      <c r="Y43" s="94">
        <f>+D43-V43</f>
        <v>916</v>
      </c>
      <c r="AA43" s="94">
        <f>+H43-X43</f>
        <v>0</v>
      </c>
    </row>
    <row r="44" spans="1:27" s="21" customFormat="1" ht="20.25" customHeight="1" thickBot="1">
      <c r="A44" s="21" t="s">
        <v>87</v>
      </c>
      <c r="C44" s="14"/>
      <c r="D44" s="49">
        <f>+D39</f>
        <v>22873532</v>
      </c>
      <c r="E44" s="16"/>
      <c r="F44" s="49">
        <f>SUM(F42:F43)</f>
        <v>22375914</v>
      </c>
      <c r="G44" s="16"/>
      <c r="H44" s="25">
        <f>SUM(H42:H43)</f>
        <v>22842879</v>
      </c>
      <c r="I44" s="16"/>
      <c r="J44" s="25">
        <f>SUM(J42:J43)</f>
        <v>22376684</v>
      </c>
      <c r="K44" s="40"/>
      <c r="L44" s="13"/>
      <c r="M44" s="49">
        <f>+M39</f>
        <v>8048131</v>
      </c>
      <c r="N44" s="49">
        <f>+D44-M44</f>
        <v>14825401</v>
      </c>
      <c r="Q44" s="25">
        <v>8037299</v>
      </c>
      <c r="R44" s="25">
        <f>+H44-Q44</f>
        <v>14805580</v>
      </c>
      <c r="U44" s="21" t="s">
        <v>87</v>
      </c>
      <c r="V44" s="101">
        <v>16072155</v>
      </c>
      <c r="W44" s="84"/>
      <c r="X44" s="97">
        <v>16042418</v>
      </c>
      <c r="Y44" s="101">
        <f>+D44-V44</f>
        <v>6801377</v>
      </c>
      <c r="Z44" s="83"/>
      <c r="AA44" s="101">
        <f>+H44-X44</f>
        <v>6800461</v>
      </c>
    </row>
    <row r="45" spans="1:27" ht="20.25" customHeight="1" thickTop="1">
      <c r="D45" s="41"/>
      <c r="E45" s="16"/>
      <c r="F45" s="41"/>
      <c r="G45" s="16"/>
      <c r="H45" s="26"/>
      <c r="I45" s="16"/>
      <c r="J45" s="42"/>
      <c r="M45" s="41"/>
      <c r="N45" s="41"/>
      <c r="Q45" s="42"/>
      <c r="R45" s="42"/>
      <c r="U45"/>
      <c r="V45" s="88"/>
      <c r="W45" s="84"/>
      <c r="X45" s="89"/>
      <c r="Y45" s="88"/>
      <c r="AA45" s="88"/>
    </row>
    <row r="46" spans="1:27" ht="20.25" customHeight="1">
      <c r="A46" s="21" t="s">
        <v>53</v>
      </c>
      <c r="B46" s="23">
        <v>14</v>
      </c>
      <c r="D46" s="16"/>
      <c r="E46" s="16"/>
      <c r="F46" s="16"/>
      <c r="G46" s="16"/>
      <c r="H46" s="16"/>
      <c r="I46" s="16"/>
      <c r="M46" s="16"/>
      <c r="N46" s="16"/>
      <c r="Q46" s="16"/>
      <c r="R46" s="16"/>
      <c r="U46" s="21" t="s">
        <v>53</v>
      </c>
      <c r="V46" s="84"/>
      <c r="W46" s="84"/>
      <c r="X46" s="84"/>
      <c r="Y46" s="84"/>
      <c r="AA46" s="84"/>
    </row>
    <row r="47" spans="1:27" ht="20.25" customHeight="1" thickBot="1">
      <c r="A47" s="10" t="s">
        <v>51</v>
      </c>
      <c r="B47" s="12"/>
      <c r="D47" s="50">
        <f>+D42/2973095</f>
        <v>7.6831984850803625</v>
      </c>
      <c r="E47" s="51"/>
      <c r="F47" s="50">
        <f>+F42/2973095</f>
        <v>7.5263938757422819</v>
      </c>
      <c r="G47" s="51"/>
      <c r="H47" s="50">
        <f>+H42/2973095</f>
        <v>7.6831984850803625</v>
      </c>
      <c r="I47" s="51"/>
      <c r="J47" s="50">
        <f>+J42/2973095</f>
        <v>7.5263938757422819</v>
      </c>
      <c r="M47" s="50">
        <f>+M42/2973095</f>
        <v>2.7033441581920523</v>
      </c>
      <c r="N47" s="50">
        <f>+D47-M47</f>
        <v>4.9798543268883098</v>
      </c>
      <c r="Q47" s="50">
        <v>2.7033441581920523</v>
      </c>
      <c r="R47" s="50">
        <f>+H47-Q47</f>
        <v>4.9798543268883098</v>
      </c>
      <c r="U47" s="10" t="s">
        <v>51</v>
      </c>
      <c r="V47" s="50">
        <f>+V42/2973095</f>
        <v>5.3958645788311506</v>
      </c>
      <c r="W47" s="102"/>
      <c r="X47" s="50">
        <f>+X42/2973095</f>
        <v>5.3958645788311506</v>
      </c>
      <c r="Y47" s="50">
        <f>+Y42/2973095</f>
        <v>2.2873339062492115</v>
      </c>
      <c r="AA47" s="50">
        <f>+AA42/2973095</f>
        <v>2.2873339062492115</v>
      </c>
    </row>
    <row r="48" spans="1:27" ht="20.25" customHeight="1" thickTop="1" thickBot="1">
      <c r="A48" s="10" t="s">
        <v>52</v>
      </c>
      <c r="B48" s="12"/>
      <c r="D48" s="50">
        <f>+D42/2973095</f>
        <v>7.6831984850803625</v>
      </c>
      <c r="E48" s="51"/>
      <c r="F48" s="50">
        <f>+F42/2973095</f>
        <v>7.5263938757422819</v>
      </c>
      <c r="G48" s="51"/>
      <c r="H48" s="50">
        <f>+H42/2973095</f>
        <v>7.6831984850803625</v>
      </c>
      <c r="I48" s="51"/>
      <c r="J48" s="50">
        <f>+J42/2973095</f>
        <v>7.5263938757422819</v>
      </c>
      <c r="M48" s="50">
        <f>+M42/2973095</f>
        <v>2.7033441581920523</v>
      </c>
      <c r="N48" s="50">
        <f>+D48-M48</f>
        <v>4.9798543268883098</v>
      </c>
      <c r="Q48" s="50">
        <v>2.7033441581920523</v>
      </c>
      <c r="R48" s="50">
        <f>+H48-Q48</f>
        <v>4.9798543268883098</v>
      </c>
      <c r="U48" s="10" t="s">
        <v>52</v>
      </c>
      <c r="V48" s="50">
        <f>+V42/2973095</f>
        <v>5.3958645788311506</v>
      </c>
      <c r="W48" s="102"/>
      <c r="X48" s="50">
        <f>+X42/2973095</f>
        <v>5.3958645788311506</v>
      </c>
      <c r="Y48" s="50">
        <f>+Y42/2973095</f>
        <v>2.2873339062492115</v>
      </c>
      <c r="AA48" s="50">
        <f>+AA42/2973095</f>
        <v>2.2873339062492115</v>
      </c>
    </row>
    <row r="49" spans="1:13" ht="20.25" customHeight="1" thickTop="1">
      <c r="A49" s="10"/>
      <c r="B49" s="12"/>
      <c r="D49" s="51"/>
      <c r="E49" s="51"/>
      <c r="F49" s="51"/>
      <c r="G49" s="51"/>
      <c r="H49" s="51"/>
      <c r="I49" s="51"/>
      <c r="J49" s="51"/>
      <c r="M49" s="51"/>
    </row>
    <row r="50" spans="1:13" ht="20.25" customHeight="1">
      <c r="H50" s="18"/>
      <c r="M50" s="30"/>
    </row>
    <row r="51" spans="1:13" ht="20.25" customHeight="1">
      <c r="M51" s="30"/>
    </row>
    <row r="52" spans="1:13" ht="20.25" customHeight="1">
      <c r="A52" s="10" t="s">
        <v>35</v>
      </c>
      <c r="M52" s="30"/>
    </row>
    <row r="53" spans="1:13" ht="20.25" customHeight="1"/>
    <row r="54" spans="1:13" ht="20.25" customHeight="1"/>
    <row r="55" spans="1:13" ht="20.25" customHeight="1"/>
    <row r="56" spans="1:13" ht="20.25" customHeight="1"/>
    <row r="57" spans="1:13" ht="20.25" customHeight="1"/>
    <row r="58" spans="1:13" ht="20.25" customHeight="1"/>
  </sheetData>
  <mergeCells count="9">
    <mergeCell ref="H7:J7"/>
    <mergeCell ref="D8:F8"/>
    <mergeCell ref="H8:J8"/>
    <mergeCell ref="A1:J1"/>
    <mergeCell ref="A2:J2"/>
    <mergeCell ref="A3:J3"/>
    <mergeCell ref="A4:J4"/>
    <mergeCell ref="A5:J5"/>
    <mergeCell ref="D7:F7"/>
  </mergeCells>
  <pageMargins left="1" right="0.3" top="1" bottom="0.5" header="0.5" footer="0.3"/>
  <pageSetup paperSize="9" scale="70" firstPageNumber="2" fitToWidth="3" fitToHeight="4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8"/>
  <sheetViews>
    <sheetView topLeftCell="A34" zoomScale="90" zoomScaleNormal="90" zoomScaleSheetLayoutView="90" workbookViewId="0">
      <selection activeCell="A52" sqref="A52"/>
    </sheetView>
  </sheetViews>
  <sheetFormatPr defaultColWidth="9.296875" defaultRowHeight="22.15" customHeight="1"/>
  <cols>
    <col min="1" max="1" width="55.3984375" style="10" customWidth="1"/>
    <col min="2" max="2" width="5.69921875" style="54" customWidth="1"/>
    <col min="3" max="3" width="0.69921875" style="10" customWidth="1"/>
    <col min="4" max="4" width="12.69921875" style="30" customWidth="1"/>
    <col min="5" max="5" width="1.3984375" style="31" customWidth="1"/>
    <col min="6" max="6" width="12.69921875" style="30" bestFit="1" customWidth="1"/>
    <col min="7" max="7" width="1.3984375" style="31" customWidth="1"/>
    <col min="8" max="8" width="13.69921875" style="31" customWidth="1"/>
    <col min="9" max="9" width="1.3984375" style="31" customWidth="1"/>
    <col min="10" max="10" width="14" style="16" bestFit="1" customWidth="1"/>
    <col min="11" max="11" width="0.3984375" style="37" customWidth="1"/>
    <col min="12" max="12" width="10.296875" style="13" bestFit="1" customWidth="1"/>
    <col min="13" max="13" width="1.296875" style="13" customWidth="1"/>
    <col min="14" max="14" width="10" style="13" customWidth="1"/>
    <col min="15" max="15" width="5.3984375" style="13" customWidth="1"/>
    <col min="16" max="16384" width="9.296875" style="13"/>
  </cols>
  <sheetData>
    <row r="1" spans="1:11" s="9" customFormat="1" ht="22.15" customHeight="1">
      <c r="A1" s="324" t="s">
        <v>37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1" s="9" customFormat="1" ht="22.15" customHeight="1">
      <c r="A2" s="324" t="s">
        <v>58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1" s="9" customFormat="1" ht="22.15" customHeight="1">
      <c r="A3" s="324" t="s">
        <v>93</v>
      </c>
      <c r="B3" s="324"/>
      <c r="C3" s="324"/>
      <c r="D3" s="324"/>
      <c r="E3" s="324"/>
      <c r="F3" s="324"/>
      <c r="G3" s="324"/>
      <c r="H3" s="324"/>
      <c r="I3" s="324"/>
      <c r="J3" s="324"/>
    </row>
    <row r="4" spans="1:11" s="9" customFormat="1" ht="22.15" customHeight="1">
      <c r="A4" s="324" t="s">
        <v>40</v>
      </c>
      <c r="B4" s="324"/>
      <c r="C4" s="324"/>
      <c r="D4" s="324"/>
      <c r="E4" s="324"/>
      <c r="F4" s="324"/>
      <c r="G4" s="324"/>
      <c r="H4" s="324"/>
      <c r="I4" s="324"/>
      <c r="J4" s="324"/>
    </row>
    <row r="5" spans="1:11" s="9" customFormat="1" ht="22.15" customHeight="1">
      <c r="A5" s="325" t="s">
        <v>29</v>
      </c>
      <c r="B5" s="325"/>
      <c r="C5" s="325"/>
      <c r="D5" s="325"/>
      <c r="E5" s="325"/>
      <c r="F5" s="325"/>
      <c r="G5" s="325"/>
      <c r="H5" s="325"/>
      <c r="I5" s="325"/>
      <c r="J5" s="325"/>
    </row>
    <row r="6" spans="1:11" s="9" customFormat="1" ht="5.95" customHeight="1">
      <c r="A6" s="64"/>
      <c r="B6" s="64"/>
      <c r="C6" s="64"/>
      <c r="D6" s="65"/>
      <c r="E6" s="64"/>
      <c r="F6" s="64"/>
      <c r="G6" s="64"/>
      <c r="H6" s="65"/>
      <c r="I6" s="64"/>
      <c r="J6" s="64"/>
    </row>
    <row r="7" spans="1:11" ht="22.15" customHeight="1">
      <c r="B7" s="5"/>
      <c r="C7" s="12"/>
      <c r="D7" s="324" t="s">
        <v>42</v>
      </c>
      <c r="E7" s="324"/>
      <c r="F7" s="324"/>
      <c r="G7" s="1"/>
      <c r="H7" s="324" t="s">
        <v>43</v>
      </c>
      <c r="I7" s="324"/>
      <c r="J7" s="324"/>
    </row>
    <row r="8" spans="1:11" ht="22.15" customHeight="1">
      <c r="B8" s="12"/>
      <c r="C8" s="12"/>
      <c r="D8" s="324" t="s">
        <v>44</v>
      </c>
      <c r="E8" s="324"/>
      <c r="F8" s="324"/>
      <c r="G8" s="1"/>
      <c r="H8" s="324" t="s">
        <v>44</v>
      </c>
      <c r="I8" s="324"/>
      <c r="J8" s="324"/>
      <c r="K8" s="38"/>
    </row>
    <row r="9" spans="1:11" s="9" customFormat="1" ht="22.15" customHeight="1">
      <c r="D9" s="12">
        <v>2018</v>
      </c>
      <c r="E9" s="12"/>
      <c r="F9" s="12">
        <v>2017</v>
      </c>
      <c r="G9" s="12"/>
      <c r="H9" s="12">
        <v>2018</v>
      </c>
      <c r="I9" s="12"/>
      <c r="J9" s="12">
        <v>2017</v>
      </c>
    </row>
    <row r="10" spans="1:11" s="9" customFormat="1" ht="22.15" customHeight="1">
      <c r="B10" s="12"/>
      <c r="D10" s="12"/>
      <c r="E10" s="12"/>
      <c r="F10" s="12"/>
      <c r="G10" s="12"/>
      <c r="H10" s="12"/>
      <c r="I10" s="12"/>
      <c r="J10" s="12"/>
    </row>
    <row r="11" spans="1:11" s="21" customFormat="1" ht="22.15" customHeight="1">
      <c r="A11" s="14" t="s">
        <v>87</v>
      </c>
      <c r="B11" s="52"/>
      <c r="C11" s="14"/>
      <c r="D11" s="53">
        <v>22873532</v>
      </c>
      <c r="E11" s="53"/>
      <c r="F11" s="53">
        <v>22375914</v>
      </c>
      <c r="G11" s="53"/>
      <c r="H11" s="53">
        <v>22842879</v>
      </c>
      <c r="I11" s="53"/>
      <c r="J11" s="53">
        <v>22376684</v>
      </c>
      <c r="K11" s="40"/>
    </row>
    <row r="12" spans="1:11" s="21" customFormat="1" ht="22.15" customHeight="1" thickBot="1">
      <c r="A12" s="14" t="s">
        <v>88</v>
      </c>
      <c r="B12" s="57"/>
      <c r="C12" s="14"/>
      <c r="D12" s="58">
        <f>SUM(D11)</f>
        <v>22873532</v>
      </c>
      <c r="E12" s="55"/>
      <c r="F12" s="58">
        <f>SUM(F11)</f>
        <v>22375914</v>
      </c>
      <c r="G12" s="55"/>
      <c r="H12" s="58">
        <f>SUM(H11)</f>
        <v>22842879</v>
      </c>
      <c r="I12" s="55"/>
      <c r="J12" s="58">
        <f>SUM(J11)</f>
        <v>22376684</v>
      </c>
      <c r="K12" s="40"/>
    </row>
    <row r="13" spans="1:11" ht="22.15" customHeight="1" thickTop="1">
      <c r="D13" s="55"/>
      <c r="E13" s="55"/>
      <c r="F13" s="55"/>
      <c r="G13" s="55"/>
      <c r="H13" s="55"/>
      <c r="I13" s="55"/>
      <c r="J13" s="55"/>
    </row>
    <row r="14" spans="1:11" ht="22.15" customHeight="1">
      <c r="A14" s="14" t="s">
        <v>54</v>
      </c>
      <c r="B14" s="59"/>
      <c r="C14" s="14"/>
      <c r="D14" s="53"/>
      <c r="E14" s="55"/>
      <c r="F14" s="53"/>
      <c r="G14" s="55"/>
      <c r="H14" s="53"/>
      <c r="I14" s="55"/>
      <c r="J14" s="53"/>
    </row>
    <row r="15" spans="1:11" ht="22.15" customHeight="1">
      <c r="A15" s="74" t="s">
        <v>41</v>
      </c>
      <c r="B15" s="59"/>
      <c r="C15" s="14"/>
      <c r="D15" s="53">
        <v>22842879</v>
      </c>
      <c r="E15" s="55"/>
      <c r="F15" s="53">
        <v>22376684</v>
      </c>
      <c r="G15" s="55"/>
      <c r="H15" s="53">
        <v>22842879</v>
      </c>
      <c r="I15" s="55"/>
      <c r="J15" s="53">
        <v>22376684</v>
      </c>
    </row>
    <row r="16" spans="1:11" ht="22.15" customHeight="1">
      <c r="A16" s="74" t="s">
        <v>20</v>
      </c>
      <c r="B16" s="60"/>
      <c r="D16" s="61">
        <v>30653</v>
      </c>
      <c r="E16" s="55"/>
      <c r="F16" s="61">
        <v>-770</v>
      </c>
      <c r="G16" s="55"/>
      <c r="H16" s="36">
        <v>0</v>
      </c>
      <c r="I16" s="56"/>
      <c r="J16" s="36">
        <v>0</v>
      </c>
    </row>
    <row r="17" spans="1:11" s="21" customFormat="1" ht="22.15" customHeight="1" thickBot="1">
      <c r="A17" s="14" t="s">
        <v>88</v>
      </c>
      <c r="B17" s="62"/>
      <c r="C17" s="14"/>
      <c r="D17" s="63">
        <f>SUM(D15:D16)</f>
        <v>22873532</v>
      </c>
      <c r="E17" s="55"/>
      <c r="F17" s="63">
        <f>SUM(F15:F16)</f>
        <v>22375914</v>
      </c>
      <c r="G17" s="55"/>
      <c r="H17" s="63">
        <f>SUM(H15:H16)</f>
        <v>22842879</v>
      </c>
      <c r="I17" s="55"/>
      <c r="J17" s="63">
        <f>SUM(J15:J16)</f>
        <v>22376684</v>
      </c>
      <c r="K17" s="40"/>
    </row>
    <row r="18" spans="1:11" ht="22.15" customHeight="1" thickTop="1"/>
    <row r="34" spans="1:1" ht="22.15" customHeight="1">
      <c r="A34" s="13"/>
    </row>
    <row r="48" spans="1:1" ht="22.15" customHeight="1">
      <c r="A48" s="10" t="s">
        <v>35</v>
      </c>
    </row>
  </sheetData>
  <mergeCells count="9">
    <mergeCell ref="D8:F8"/>
    <mergeCell ref="H8:J8"/>
    <mergeCell ref="A1:J1"/>
    <mergeCell ref="A2:J2"/>
    <mergeCell ref="A3:J3"/>
    <mergeCell ref="A4:J4"/>
    <mergeCell ref="A5:J5"/>
    <mergeCell ref="D7:F7"/>
    <mergeCell ref="H7:J7"/>
  </mergeCells>
  <pageMargins left="1" right="0.3" top="1" bottom="0.5" header="0.5" footer="0.3"/>
  <pageSetup paperSize="9" scale="70" firstPageNumber="2" fitToWidth="3" fitToHeight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BS</vt:lpstr>
      <vt:lpstr>PL_3M</vt:lpstr>
      <vt:lpstr>PL_9M</vt:lpstr>
      <vt:lpstr>EQ (Conso)</vt:lpstr>
      <vt:lpstr>EQ (Separate)</vt:lpstr>
      <vt:lpstr>CF</vt:lpstr>
      <vt:lpstr>SI (9M)</vt:lpstr>
      <vt:lpstr>SCI (9M)</vt:lpstr>
      <vt:lpstr>CF!Print_Area</vt:lpstr>
      <vt:lpstr>PL_3M!Print_Area</vt:lpstr>
      <vt:lpstr>PL_9M!Print_Area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PricewaterhouseCoopers</dc:creator>
  <cp:lastModifiedBy>wiamwong@deloitte.com</cp:lastModifiedBy>
  <cp:lastPrinted>2020-11-09T03:34:52Z</cp:lastPrinted>
  <dcterms:created xsi:type="dcterms:W3CDTF">2001-07-23T03:17:52Z</dcterms:created>
  <dcterms:modified xsi:type="dcterms:W3CDTF">2020-11-09T03:34:53Z</dcterms:modified>
</cp:coreProperties>
</file>